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保険係長業務\参考資料\"/>
    </mc:Choice>
  </mc:AlternateContent>
  <bookViews>
    <workbookView xWindow="0" yWindow="0" windowWidth="20490" windowHeight="7530"/>
  </bookViews>
  <sheets>
    <sheet name="R4年度 試算表" sheetId="2" r:id="rId1"/>
    <sheet name="Sheet1" sheetId="1" r:id="rId2"/>
  </sheets>
  <definedNames>
    <definedName name="_xlnm.Print_Area" localSheetId="0">'R4年度 試算表'!$A$2:$L$96,'R4年度 試算表'!$N$26:$AB$46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0" i="2" l="1"/>
  <c r="W30" i="2"/>
  <c r="D86" i="2"/>
  <c r="H86" i="2" l="1"/>
  <c r="W38" i="2"/>
  <c r="S38" i="2"/>
  <c r="D38" i="2"/>
  <c r="D63" i="2" s="1"/>
  <c r="H63" i="2" s="1"/>
  <c r="W37" i="2"/>
  <c r="S37" i="2"/>
  <c r="W36" i="2"/>
  <c r="S36" i="2"/>
  <c r="R30" i="2"/>
  <c r="Y30" i="2" s="1"/>
  <c r="R29" i="2"/>
  <c r="R28" i="2"/>
  <c r="J26" i="2"/>
  <c r="L15" i="2"/>
  <c r="M15" i="2" s="1"/>
  <c r="J15" i="2"/>
  <c r="M14" i="2"/>
  <c r="L14" i="2"/>
  <c r="J14" i="2"/>
  <c r="M13" i="2"/>
  <c r="L13" i="2"/>
  <c r="J13" i="2"/>
  <c r="L12" i="2"/>
  <c r="M12" i="2" s="1"/>
  <c r="J12" i="2"/>
  <c r="L11" i="2"/>
  <c r="M11" i="2" s="1"/>
  <c r="J11" i="2"/>
  <c r="L10" i="2"/>
  <c r="M10" i="2" s="1"/>
  <c r="J10" i="2"/>
  <c r="L9" i="2"/>
  <c r="M9" i="2" s="1"/>
  <c r="J9" i="2"/>
  <c r="J17" i="2" s="1"/>
  <c r="C83" i="2" s="1"/>
  <c r="H83" i="2" s="1"/>
  <c r="A2" i="2"/>
  <c r="M19" i="2" l="1"/>
  <c r="D37" i="2" s="1"/>
  <c r="D62" i="2" s="1"/>
  <c r="H62" i="2" s="1"/>
  <c r="Z37" i="2"/>
  <c r="J16" i="2"/>
  <c r="C33" i="2" s="1"/>
  <c r="H33" i="2" s="1"/>
  <c r="Z36" i="2"/>
  <c r="H38" i="2"/>
  <c r="Z38" i="2"/>
  <c r="W29" i="2"/>
  <c r="W28" i="2"/>
  <c r="H37" i="2"/>
  <c r="D36" i="2" l="1"/>
  <c r="H36" i="2" s="1"/>
  <c r="C58" i="2"/>
  <c r="H58" i="2" s="1"/>
  <c r="Y28" i="2"/>
  <c r="AA28" i="2" s="1"/>
  <c r="Y29" i="2"/>
  <c r="AA29" i="2" s="1"/>
  <c r="D61" i="2" l="1"/>
  <c r="H61" i="2" s="1"/>
  <c r="C41" i="2"/>
  <c r="C88" i="2" s="1"/>
  <c r="D89" i="2" s="1"/>
  <c r="H89" i="2" s="1"/>
  <c r="H92" i="2" s="1"/>
  <c r="H39" i="2"/>
  <c r="H64" i="2"/>
  <c r="D42" i="2" l="1"/>
  <c r="H42" i="2" s="1"/>
  <c r="D44" i="2"/>
  <c r="H44" i="2" s="1"/>
  <c r="D49" i="2" s="1"/>
  <c r="D43" i="2"/>
  <c r="H43" i="2" s="1"/>
  <c r="H45" i="2" s="1"/>
  <c r="H50" i="2" s="1"/>
  <c r="H53" i="2" s="1"/>
  <c r="C66" i="2"/>
  <c r="D69" i="2" s="1"/>
  <c r="H69" i="2" s="1"/>
  <c r="D74" i="2" s="1"/>
  <c r="D48" i="2"/>
  <c r="D73" i="2" l="1"/>
  <c r="D67" i="2"/>
  <c r="H67" i="2" s="1"/>
  <c r="D68" i="2"/>
  <c r="H68" i="2" s="1"/>
  <c r="H70" i="2" s="1"/>
  <c r="H75" i="2" s="1"/>
  <c r="H78" i="2" s="1"/>
  <c r="G95" i="2" s="1"/>
  <c r="I95" i="2" s="1"/>
</calcChain>
</file>

<file path=xl/comments1.xml><?xml version="1.0" encoding="utf-8"?>
<comments xmlns="http://schemas.openxmlformats.org/spreadsheetml/2006/main">
  <authors>
    <author>CL662174</author>
  </authors>
  <commentList>
    <comment ref="C9" authorId="0" shapeId="0">
      <text>
        <r>
          <rPr>
            <sz val="13"/>
            <color indexed="81"/>
            <rFont val="ＭＳ Ｐゴシック"/>
            <family val="3"/>
            <charset val="128"/>
          </rPr>
          <t>①国民健康保険に加入する方について、プルダウンリストから年齢区分を選択してください。（最大７人まで入力できます。）</t>
        </r>
      </text>
    </comment>
    <comment ref="D9" authorId="0" shapeId="0">
      <text>
        <r>
          <rPr>
            <sz val="13"/>
            <color indexed="81"/>
            <rFont val="ＭＳ Ｐゴシック"/>
            <family val="3"/>
            <charset val="128"/>
          </rPr>
          <t>②会社の健康保険などの被保険者本人が後期高齢者医療制度に移行することにより、国民健康保険に加入することとなった被扶養者で65歳以上の方（旧被扶養者）に該当する場合は「○」を選択してください。</t>
        </r>
        <r>
          <rPr>
            <b/>
            <sz val="12"/>
            <color indexed="12"/>
            <rFont val="ＭＳ Ｐゴシック"/>
            <family val="3"/>
            <charset val="128"/>
          </rPr>
          <t>※旧被扶養者は、加入から2年間均等割が減額（軽減無しの方の場合は5割、2割軽減の方の場合は軽減前の額の3割を減額。※5割・7割軽減を受けている方については、減額はありません。）、当分の間、所得割が全額減額となります。</t>
        </r>
        <r>
          <rPr>
            <b/>
            <u/>
            <sz val="12"/>
            <color indexed="10"/>
            <rFont val="ＭＳ Ｐゴシック"/>
            <family val="3"/>
            <charset val="128"/>
          </rPr>
          <t>申請が必要ですので、保険年金課までお問合せください。</t>
        </r>
      </text>
    </comment>
    <comment ref="E9" authorId="0" shapeId="0">
      <text>
        <r>
          <rPr>
            <sz val="13"/>
            <color indexed="81"/>
            <rFont val="ＭＳ Ｐゴシック"/>
            <family val="3"/>
            <charset val="128"/>
          </rPr>
          <t>③旧被扶養者に「○」をつけた場合、国保への加入年度を選択してください。</t>
        </r>
      </text>
    </comment>
    <comment ref="G9" authorId="0" shapeId="0">
      <text>
        <r>
          <rPr>
            <sz val="13"/>
            <color indexed="81"/>
            <rFont val="ＭＳ Ｐゴシック"/>
            <family val="3"/>
            <charset val="128"/>
          </rPr>
          <t>④収入金額ではなく、所得金額を入力してください。</t>
        </r>
        <r>
          <rPr>
            <b/>
            <sz val="12"/>
            <color indexed="10"/>
            <rFont val="ＭＳ Ｐゴシック"/>
            <family val="3"/>
            <charset val="128"/>
          </rPr>
          <t xml:space="preserve">
　※確定申告済みの方は、確定申告書Ａの「⑤（所得金額）合計」又は確定申告書Ｂの「⑨（所得金額）合計」の金額を入力してください。
　※その他、譲渡（分離）所得があれば、合算してください。
　</t>
        </r>
        <r>
          <rPr>
            <b/>
            <u/>
            <sz val="12"/>
            <color indexed="10"/>
            <rFont val="ＭＳ Ｐゴシック"/>
            <family val="3"/>
            <charset val="128"/>
          </rPr>
          <t>※給与・年金の所得金額の出し方が分からない方は、下の【総所得金額及び軽減判定所得の試算】欄をご利用の上、試算してください。</t>
        </r>
        <r>
          <rPr>
            <sz val="13"/>
            <color indexed="81"/>
            <rFont val="ＭＳ Ｐゴシック"/>
            <family val="3"/>
            <charset val="128"/>
          </rPr>
          <t xml:space="preserve">
ⅰ　給与収入のみの方は、給与収入から給与所得控除額を引いた金額を入力。</t>
        </r>
        <r>
          <rPr>
            <sz val="14"/>
            <color indexed="81"/>
            <rFont val="ＭＳ Ｐゴシック"/>
            <family val="3"/>
            <charset val="128"/>
          </rPr>
          <t xml:space="preserve">
</t>
        </r>
        <r>
          <rPr>
            <sz val="9"/>
            <color indexed="81"/>
            <rFont val="ＭＳ Ｐゴシック"/>
            <family val="3"/>
            <charset val="128"/>
          </rPr>
          <t>　 　</t>
        </r>
        <r>
          <rPr>
            <sz val="11"/>
            <color indexed="81"/>
            <rFont val="ＭＳ Ｐゴシック"/>
            <family val="3"/>
            <charset val="128"/>
          </rPr>
          <t xml:space="preserve">（社会保険料・配偶者控除等の各種控除は引きません。）　 （源泉徴収票の「給与所得控除後の金額」を入力。）
</t>
        </r>
        <r>
          <rPr>
            <sz val="13"/>
            <color indexed="81"/>
            <rFont val="ＭＳ Ｐゴシック"/>
            <family val="3"/>
            <charset val="128"/>
          </rPr>
          <t>ⅱ</t>
        </r>
        <r>
          <rPr>
            <sz val="11"/>
            <color indexed="81"/>
            <rFont val="ＭＳ Ｐゴシック"/>
            <family val="3"/>
            <charset val="128"/>
          </rPr>
          <t>　</t>
        </r>
        <r>
          <rPr>
            <sz val="13"/>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3"/>
            <color indexed="81"/>
            <rFont val="ＭＳ Ｐゴシック"/>
            <family val="3"/>
            <charset val="128"/>
          </rPr>
          <t>ⅲ</t>
        </r>
        <r>
          <rPr>
            <sz val="9"/>
            <color indexed="81"/>
            <rFont val="ＭＳ Ｐゴシック"/>
            <family val="3"/>
            <charset val="128"/>
          </rPr>
          <t>　</t>
        </r>
        <r>
          <rPr>
            <sz val="13"/>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b/>
            <sz val="12"/>
            <color indexed="10"/>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ⅳ　</t>
        </r>
        <r>
          <rPr>
            <sz val="13"/>
            <color indexed="81"/>
            <rFont val="ＭＳ Ｐゴシック"/>
            <family val="3"/>
            <charset val="128"/>
          </rPr>
          <t>雑所得や営業所得、譲渡一時所得、譲渡（分離）所得がある方はそのまま入力。上記ⅰⅱⅲのいずれかがあれば合算額を入力。</t>
        </r>
      </text>
    </comment>
    <comment ref="H9" authorId="0" shapeId="0">
      <text>
        <r>
          <rPr>
            <sz val="13"/>
            <color indexed="81"/>
            <rFont val="ＭＳ Ｐゴシック"/>
            <family val="3"/>
            <charset val="128"/>
          </rPr>
          <t>⑤以下により、軽減判定所得を入力してください。</t>
        </r>
        <r>
          <rPr>
            <b/>
            <sz val="12"/>
            <color indexed="12"/>
            <rFont val="ＭＳ Ｐゴシック"/>
            <family val="3"/>
            <charset val="128"/>
          </rPr>
          <t>※所得の世帯合計額（擬制世帯主分を含む）が一定以下であれば均等割が軽減されます。</t>
        </r>
        <r>
          <rPr>
            <sz val="13"/>
            <color indexed="81"/>
            <rFont val="ＭＳ Ｐゴシック"/>
            <family val="3"/>
            <charset val="128"/>
          </rPr>
          <t xml:space="preserve">
ⅰ　65歳以上の方で公的年金所得がある方は、公的年金所得から最大15万円を差し引いた総所得金額を入力。
ⅱ　専従者控除がある方は、専従者控除額を加算した総所得金額を入力。
ⅲ　専従者給与所得がある方は、専従者給与所得を総所得金額から除いた総所得金額を入力。
ⅳ　純損失、雑損失、居住用財産繰越損失がある方は、総所得から損失額を除いた総所得金額を入力。
ⅴ　上記のいずれも該当しない場合、前年の総所得金額をそのまま入力。</t>
        </r>
      </text>
    </comment>
    <comment ref="I9" authorId="0" shapeId="0">
      <text>
        <r>
          <rPr>
            <sz val="13"/>
            <color indexed="81"/>
            <rFont val="ＭＳ Ｐゴシック"/>
            <family val="3"/>
            <charset val="128"/>
          </rPr>
          <t>⑥所得に給与所得又は年金所得が含まれる方は、「〇」を選択してください。</t>
        </r>
        <r>
          <rPr>
            <sz val="12"/>
            <color indexed="81"/>
            <rFont val="ＭＳ Ｐゴシック"/>
            <family val="3"/>
            <charset val="128"/>
          </rPr>
          <t>（給与や年金の収入があっても所得としては「0」になる場合は除きます。）</t>
        </r>
      </text>
    </comment>
  </commentList>
</comments>
</file>

<file path=xl/sharedStrings.xml><?xml version="1.0" encoding="utf-8"?>
<sst xmlns="http://schemas.openxmlformats.org/spreadsheetml/2006/main" count="175" uniqueCount="90">
  <si>
    <t>年度</t>
    <rPh sb="0" eb="2">
      <t>ネンド</t>
    </rPh>
    <phoneticPr fontId="4"/>
  </si>
  <si>
    <t>画面右側の説明や各欄の説明に従って、</t>
    <rPh sb="0" eb="2">
      <t>ガメン</t>
    </rPh>
    <rPh sb="2" eb="4">
      <t>ミギガワ</t>
    </rPh>
    <rPh sb="5" eb="7">
      <t>セツメイ</t>
    </rPh>
    <rPh sb="8" eb="9">
      <t>カク</t>
    </rPh>
    <rPh sb="9" eb="10">
      <t>ラン</t>
    </rPh>
    <rPh sb="11" eb="13">
      <t>セツメイ</t>
    </rPh>
    <rPh sb="14" eb="15">
      <t>シタガ</t>
    </rPh>
    <phoneticPr fontId="4"/>
  </si>
  <si>
    <t>セルを入力またはプルダウンリストから選択してください。</t>
    <phoneticPr fontId="4"/>
  </si>
  <si>
    <t>（スマートフォン等で開いた場合、画面右側の説明が表示されない場合がありますので、パソコン等で入力されることをお薦めいたします。）</t>
    <rPh sb="8" eb="9">
      <t>トウ</t>
    </rPh>
    <rPh sb="10" eb="11">
      <t>ヒラ</t>
    </rPh>
    <rPh sb="13" eb="15">
      <t>バアイ</t>
    </rPh>
    <rPh sb="16" eb="18">
      <t>ガメン</t>
    </rPh>
    <rPh sb="18" eb="20">
      <t>ミギガワ</t>
    </rPh>
    <rPh sb="21" eb="23">
      <t>セツメイ</t>
    </rPh>
    <rPh sb="24" eb="26">
      <t>ヒョウジ</t>
    </rPh>
    <rPh sb="30" eb="32">
      <t>バアイ</t>
    </rPh>
    <rPh sb="44" eb="45">
      <t>トウ</t>
    </rPh>
    <rPh sb="46" eb="48">
      <t>ニュウリョク</t>
    </rPh>
    <rPh sb="55" eb="56">
      <t>スス</t>
    </rPh>
    <phoneticPr fontId="4"/>
  </si>
  <si>
    <t>※　保険税の課税方法を簡単に示した概算であり、実際に通知される課税額とは異なる場合がありますので、あらかじめご了承ください。</t>
    <rPh sb="2" eb="4">
      <t>ホケン</t>
    </rPh>
    <rPh sb="4" eb="5">
      <t>ゼイ</t>
    </rPh>
    <rPh sb="6" eb="8">
      <t>カゼイ</t>
    </rPh>
    <rPh sb="8" eb="10">
      <t>ホウホウ</t>
    </rPh>
    <rPh sb="11" eb="13">
      <t>カンタン</t>
    </rPh>
    <rPh sb="14" eb="15">
      <t>シメ</t>
    </rPh>
    <rPh sb="17" eb="19">
      <t>ガイサン</t>
    </rPh>
    <phoneticPr fontId="7"/>
  </si>
  <si>
    <t>　国民健康保険に加入する方の情報</t>
    <rPh sb="1" eb="3">
      <t>コクミン</t>
    </rPh>
    <rPh sb="3" eb="5">
      <t>ケンコウ</t>
    </rPh>
    <rPh sb="5" eb="7">
      <t>ホケン</t>
    </rPh>
    <rPh sb="8" eb="10">
      <t>カニュウ</t>
    </rPh>
    <rPh sb="12" eb="13">
      <t>カタ</t>
    </rPh>
    <rPh sb="14" eb="16">
      <t>ジョウホウ</t>
    </rPh>
    <phoneticPr fontId="7"/>
  </si>
  <si>
    <t>　（単位：円）</t>
    <rPh sb="2" eb="4">
      <t>タンイ</t>
    </rPh>
    <rPh sb="5" eb="6">
      <t>エン</t>
    </rPh>
    <phoneticPr fontId="7"/>
  </si>
  <si>
    <t>旧被扶養者</t>
    <rPh sb="0" eb="1">
      <t>キュウ</t>
    </rPh>
    <rPh sb="1" eb="5">
      <t>ヒフヨウシャ</t>
    </rPh>
    <phoneticPr fontId="4"/>
  </si>
  <si>
    <t>加入者</t>
    <rPh sb="0" eb="3">
      <t>カニュウシャ</t>
    </rPh>
    <phoneticPr fontId="7"/>
  </si>
  <si>
    <t>①年齢</t>
    <rPh sb="1" eb="3">
      <t>ネンレイ</t>
    </rPh>
    <phoneticPr fontId="7"/>
  </si>
  <si>
    <t>②旧被
扶養者</t>
    <rPh sb="1" eb="2">
      <t>キュウ</t>
    </rPh>
    <rPh sb="2" eb="3">
      <t>ヒ</t>
    </rPh>
    <rPh sb="4" eb="7">
      <t>フヨウシャ</t>
    </rPh>
    <phoneticPr fontId="4"/>
  </si>
  <si>
    <t>③旧被扶養者
の加入年度</t>
    <rPh sb="1" eb="2">
      <t>キュウ</t>
    </rPh>
    <rPh sb="2" eb="5">
      <t>ヒフヨウ</t>
    </rPh>
    <rPh sb="5" eb="6">
      <t>シャ</t>
    </rPh>
    <rPh sb="8" eb="10">
      <t>カニュウ</t>
    </rPh>
    <rPh sb="10" eb="12">
      <t>ネンド</t>
    </rPh>
    <phoneticPr fontId="4"/>
  </si>
  <si>
    <t>④前年の
総所得金額</t>
    <rPh sb="1" eb="3">
      <t>ゼンネン</t>
    </rPh>
    <rPh sb="5" eb="6">
      <t>ソウ</t>
    </rPh>
    <rPh sb="6" eb="8">
      <t>ショトク</t>
    </rPh>
    <rPh sb="8" eb="10">
      <t>キンガク</t>
    </rPh>
    <phoneticPr fontId="7"/>
  </si>
  <si>
    <r>
      <t xml:space="preserve">⑤軽減判定所得
</t>
    </r>
    <r>
      <rPr>
        <b/>
        <sz val="10"/>
        <color theme="1"/>
        <rFont val="平成角ゴシック"/>
        <family val="3"/>
        <charset val="128"/>
      </rPr>
      <t>必ず入力ください</t>
    </r>
    <rPh sb="1" eb="3">
      <t>ケイゲン</t>
    </rPh>
    <rPh sb="3" eb="5">
      <t>ハンテイ</t>
    </rPh>
    <rPh sb="5" eb="7">
      <t>ショトク</t>
    </rPh>
    <rPh sb="8" eb="9">
      <t>カナラ</t>
    </rPh>
    <rPh sb="10" eb="12">
      <t>ニュウリョク</t>
    </rPh>
    <phoneticPr fontId="7"/>
  </si>
  <si>
    <t>⑥所得に給与所
得又は年金所得
が含まれる方</t>
    <rPh sb="1" eb="3">
      <t>ショトク</t>
    </rPh>
    <rPh sb="4" eb="6">
      <t>キュウヨ</t>
    </rPh>
    <rPh sb="6" eb="7">
      <t>ジョ</t>
    </rPh>
    <rPh sb="8" eb="9">
      <t>ウ</t>
    </rPh>
    <rPh sb="9" eb="10">
      <t>マタ</t>
    </rPh>
    <rPh sb="11" eb="13">
      <t>ネンキン</t>
    </rPh>
    <rPh sb="13" eb="15">
      <t>ショトク</t>
    </rPh>
    <rPh sb="17" eb="18">
      <t>フク</t>
    </rPh>
    <rPh sb="21" eb="22">
      <t>カタ</t>
    </rPh>
    <phoneticPr fontId="4"/>
  </si>
  <si>
    <r>
      <t>基準総所得金額</t>
    </r>
    <r>
      <rPr>
        <sz val="10"/>
        <color theme="0"/>
        <rFont val="平成角ゴシック"/>
        <family val="3"/>
        <charset val="128"/>
      </rPr>
      <t xml:space="preserve">
(控除前所得－
基礎控除）</t>
    </r>
    <rPh sb="0" eb="2">
      <t>キジュン</t>
    </rPh>
    <rPh sb="2" eb="5">
      <t>ソウショトク</t>
    </rPh>
    <rPh sb="5" eb="7">
      <t>キンガク</t>
    </rPh>
    <rPh sb="9" eb="11">
      <t>コウジョ</t>
    </rPh>
    <rPh sb="11" eb="12">
      <t>マエ</t>
    </rPh>
    <rPh sb="12" eb="14">
      <t>ショトク</t>
    </rPh>
    <rPh sb="16" eb="18">
      <t>キソ</t>
    </rPh>
    <rPh sb="18" eb="20">
      <t>コウジョ</t>
    </rPh>
    <phoneticPr fontId="7"/>
  </si>
  <si>
    <t>加入年度
平成置換</t>
    <rPh sb="0" eb="2">
      <t>カニュウ</t>
    </rPh>
    <rPh sb="2" eb="4">
      <t>ネンド</t>
    </rPh>
    <rPh sb="5" eb="7">
      <t>ヘイセイ</t>
    </rPh>
    <rPh sb="7" eb="9">
      <t>オキカ</t>
    </rPh>
    <phoneticPr fontId="4"/>
  </si>
  <si>
    <t>旧被扶養者年数</t>
    <rPh sb="0" eb="1">
      <t>キュウ</t>
    </rPh>
    <rPh sb="1" eb="5">
      <t>ヒフヨウシャ</t>
    </rPh>
    <rPh sb="5" eb="7">
      <t>ネンスウ</t>
    </rPh>
    <phoneticPr fontId="4"/>
  </si>
  <si>
    <r>
      <t>基準総所得金額の計</t>
    </r>
    <r>
      <rPr>
        <sz val="11"/>
        <color theme="0"/>
        <rFont val="ＭＳ Ｐゴシック"/>
        <family val="3"/>
        <charset val="128"/>
      </rPr>
      <t>　※旧被扶養者分除く</t>
    </r>
    <rPh sb="0" eb="2">
      <t>キジュン</t>
    </rPh>
    <rPh sb="2" eb="5">
      <t>ソウショトク</t>
    </rPh>
    <rPh sb="5" eb="7">
      <t>キンガク</t>
    </rPh>
    <rPh sb="8" eb="9">
      <t>ケイ</t>
    </rPh>
    <rPh sb="11" eb="12">
      <t>キュウ</t>
    </rPh>
    <rPh sb="12" eb="16">
      <t>ヒフヨウシャ</t>
    </rPh>
    <rPh sb="16" eb="17">
      <t>ブン</t>
    </rPh>
    <rPh sb="17" eb="18">
      <t>ノゾ</t>
    </rPh>
    <phoneticPr fontId="4"/>
  </si>
  <si>
    <r>
      <t>介護保険分の基準総所得金額の計</t>
    </r>
    <r>
      <rPr>
        <sz val="11"/>
        <color theme="0"/>
        <rFont val="ＭＳ Ｐゴシック"/>
        <family val="3"/>
        <charset val="128"/>
      </rPr>
      <t>　※旧被扶養者分除く</t>
    </r>
    <rPh sb="0" eb="2">
      <t>カイゴ</t>
    </rPh>
    <rPh sb="2" eb="4">
      <t>ホケン</t>
    </rPh>
    <rPh sb="4" eb="5">
      <t>ブン</t>
    </rPh>
    <rPh sb="6" eb="8">
      <t>キジュン</t>
    </rPh>
    <rPh sb="8" eb="11">
      <t>ソウショトク</t>
    </rPh>
    <rPh sb="11" eb="13">
      <t>キンガク</t>
    </rPh>
    <rPh sb="14" eb="15">
      <t>ケイ</t>
    </rPh>
    <rPh sb="17" eb="18">
      <t>キュウ</t>
    </rPh>
    <rPh sb="18" eb="22">
      <t>ヒフヨウシャ</t>
    </rPh>
    <rPh sb="22" eb="23">
      <t>ブン</t>
    </rPh>
    <rPh sb="23" eb="24">
      <t>ノゾ</t>
    </rPh>
    <phoneticPr fontId="4"/>
  </si>
  <si>
    <t>2年以内
旧被扶養者</t>
    <rPh sb="1" eb="2">
      <t>ネン</t>
    </rPh>
    <rPh sb="2" eb="4">
      <t>イナイ</t>
    </rPh>
    <rPh sb="5" eb="6">
      <t>キュウ</t>
    </rPh>
    <rPh sb="6" eb="10">
      <t>ヒフヨウシャ</t>
    </rPh>
    <phoneticPr fontId="4"/>
  </si>
  <si>
    <r>
      <t xml:space="preserve">　擬制世帯主及び特定同一世帯所属者情報 </t>
    </r>
    <r>
      <rPr>
        <b/>
        <sz val="11"/>
        <color rgb="FFFF0000"/>
        <rFont val="平成角ゴシック"/>
        <family val="3"/>
        <charset val="128"/>
      </rPr>
      <t>※ いる場合のみ入力してください。</t>
    </r>
    <rPh sb="1" eb="3">
      <t>ギセイ</t>
    </rPh>
    <rPh sb="3" eb="6">
      <t>セタイヌシ</t>
    </rPh>
    <rPh sb="6" eb="7">
      <t>オヨ</t>
    </rPh>
    <rPh sb="8" eb="10">
      <t>トクテイ</t>
    </rPh>
    <rPh sb="10" eb="12">
      <t>ドウイツ</t>
    </rPh>
    <rPh sb="12" eb="14">
      <t>セタイ</t>
    </rPh>
    <rPh sb="14" eb="16">
      <t>ショゾク</t>
    </rPh>
    <rPh sb="16" eb="17">
      <t>シャ</t>
    </rPh>
    <rPh sb="17" eb="19">
      <t>ジョウホウ</t>
    </rPh>
    <rPh sb="24" eb="26">
      <t>バアイ</t>
    </rPh>
    <rPh sb="28" eb="30">
      <t>ニュウリョク</t>
    </rPh>
    <phoneticPr fontId="7"/>
  </si>
  <si>
    <t>　◆擬制世帯主…国民健康保険加入者でない世帯主</t>
    <rPh sb="2" eb="4">
      <t>ギセイ</t>
    </rPh>
    <rPh sb="4" eb="7">
      <t>セタイヌシ</t>
    </rPh>
    <rPh sb="8" eb="10">
      <t>コクミン</t>
    </rPh>
    <rPh sb="10" eb="12">
      <t>ケンコウ</t>
    </rPh>
    <rPh sb="12" eb="14">
      <t>ホケン</t>
    </rPh>
    <rPh sb="14" eb="16">
      <t>カニュウ</t>
    </rPh>
    <rPh sb="16" eb="17">
      <t>シャ</t>
    </rPh>
    <rPh sb="20" eb="23">
      <t>セタイヌシ</t>
    </rPh>
    <phoneticPr fontId="4"/>
  </si>
  <si>
    <t>　◆特定同一世帯所属者…国保から後期高齢者医療制度へ移行された方で、移行後も継続して同一の世帯に属する方（世帯主が変更に</t>
    <rPh sb="2" eb="4">
      <t>トクテイ</t>
    </rPh>
    <rPh sb="4" eb="6">
      <t>ドウイツ</t>
    </rPh>
    <rPh sb="6" eb="8">
      <t>セタイ</t>
    </rPh>
    <rPh sb="8" eb="10">
      <t>ショゾク</t>
    </rPh>
    <rPh sb="10" eb="11">
      <t>シャ</t>
    </rPh>
    <rPh sb="34" eb="36">
      <t>イコウ</t>
    </rPh>
    <rPh sb="36" eb="37">
      <t>ゴ</t>
    </rPh>
    <phoneticPr fontId="4"/>
  </si>
  <si>
    <t>　　　　　　　　　　　　なった場合や、その世帯の世帯員でなくなった場合は特定同一世帯所属者ではなくなります。）</t>
    <phoneticPr fontId="4"/>
  </si>
  <si>
    <t>↓　どちらにも当てはまる方は、どちらか一方に入力してください。</t>
    <rPh sb="7" eb="8">
      <t>ア</t>
    </rPh>
    <rPh sb="12" eb="13">
      <t>カタ</t>
    </rPh>
    <rPh sb="19" eb="21">
      <t>イッポウ</t>
    </rPh>
    <rPh sb="22" eb="24">
      <t>ニュウリョク</t>
    </rPh>
    <phoneticPr fontId="4"/>
  </si>
  <si>
    <t>擬制世帯主</t>
    <rPh sb="0" eb="2">
      <t>ギセイ</t>
    </rPh>
    <rPh sb="2" eb="5">
      <t>セタイヌシ</t>
    </rPh>
    <phoneticPr fontId="7"/>
  </si>
  <si>
    <t>前年の総所得金額</t>
    <rPh sb="0" eb="2">
      <t>ゼンネン</t>
    </rPh>
    <rPh sb="3" eb="4">
      <t>ソウ</t>
    </rPh>
    <rPh sb="4" eb="6">
      <t>ショトク</t>
    </rPh>
    <rPh sb="6" eb="8">
      <t>キンガク</t>
    </rPh>
    <phoneticPr fontId="7"/>
  </si>
  <si>
    <t>軽減判定所得</t>
    <rPh sb="0" eb="2">
      <t>ケイゲン</t>
    </rPh>
    <rPh sb="2" eb="4">
      <t>ハンテイ</t>
    </rPh>
    <rPh sb="4" eb="6">
      <t>ショトク</t>
    </rPh>
    <phoneticPr fontId="7"/>
  </si>
  <si>
    <t>軽減判定所得額
合計</t>
    <rPh sb="0" eb="2">
      <t>ケイゲン</t>
    </rPh>
    <rPh sb="2" eb="4">
      <t>ハンテイ</t>
    </rPh>
    <rPh sb="4" eb="6">
      <t>ショトク</t>
    </rPh>
    <rPh sb="6" eb="7">
      <t>ガク</t>
    </rPh>
    <rPh sb="8" eb="10">
      <t>ゴウケイ</t>
    </rPh>
    <phoneticPr fontId="4"/>
  </si>
  <si>
    <t>特定同一世帯所属者</t>
    <rPh sb="0" eb="2">
      <t>トクテイ</t>
    </rPh>
    <rPh sb="2" eb="4">
      <t>ドウイツ</t>
    </rPh>
    <rPh sb="4" eb="6">
      <t>セタイ</t>
    </rPh>
    <rPh sb="6" eb="8">
      <t>ショゾク</t>
    </rPh>
    <rPh sb="8" eb="9">
      <t>シャ</t>
    </rPh>
    <phoneticPr fontId="7"/>
  </si>
  <si>
    <t>【総所得金額及び軽減判定所得の試算】※給与・年金の所得金額が分からない場合、以下に収入金額を入力して試算してください。</t>
    <rPh sb="1" eb="4">
      <t>ソウショトク</t>
    </rPh>
    <rPh sb="4" eb="6">
      <t>キンガク</t>
    </rPh>
    <rPh sb="6" eb="7">
      <t>オヨ</t>
    </rPh>
    <rPh sb="8" eb="10">
      <t>ケイゲン</t>
    </rPh>
    <rPh sb="10" eb="12">
      <t>ハンテイ</t>
    </rPh>
    <rPh sb="12" eb="14">
      <t>ショトク</t>
    </rPh>
    <rPh sb="15" eb="17">
      <t>シサン</t>
    </rPh>
    <rPh sb="19" eb="21">
      <t>キュウヨ</t>
    </rPh>
    <rPh sb="22" eb="24">
      <t>ネンキン</t>
    </rPh>
    <rPh sb="25" eb="27">
      <t>ショトク</t>
    </rPh>
    <rPh sb="27" eb="29">
      <t>キンガク</t>
    </rPh>
    <rPh sb="30" eb="31">
      <t>ワ</t>
    </rPh>
    <rPh sb="35" eb="37">
      <t>バアイ</t>
    </rPh>
    <rPh sb="38" eb="40">
      <t>イカ</t>
    </rPh>
    <rPh sb="41" eb="43">
      <t>シュウニュウ</t>
    </rPh>
    <rPh sb="43" eb="45">
      <t>キンガク</t>
    </rPh>
    <rPh sb="46" eb="48">
      <t>ニュウリョク</t>
    </rPh>
    <rPh sb="50" eb="52">
      <t>シサン</t>
    </rPh>
    <phoneticPr fontId="4"/>
  </si>
  <si>
    <t>年齢</t>
    <rPh sb="0" eb="2">
      <t>ネンレイ</t>
    </rPh>
    <phoneticPr fontId="4"/>
  </si>
  <si>
    <t>給与収入</t>
    <rPh sb="0" eb="2">
      <t>キュウヨ</t>
    </rPh>
    <rPh sb="2" eb="4">
      <t>シュウニュウ</t>
    </rPh>
    <phoneticPr fontId="4"/>
  </si>
  <si>
    <t>給与所得</t>
    <rPh sb="0" eb="2">
      <t>キュウヨ</t>
    </rPh>
    <rPh sb="2" eb="4">
      <t>ショトク</t>
    </rPh>
    <phoneticPr fontId="4"/>
  </si>
  <si>
    <t>年金収入</t>
    <rPh sb="0" eb="2">
      <t>ネンキン</t>
    </rPh>
    <rPh sb="2" eb="4">
      <t>シュウニュウ</t>
    </rPh>
    <phoneticPr fontId="4"/>
  </si>
  <si>
    <t>年金所得</t>
    <rPh sb="0" eb="2">
      <t>ネンキン</t>
    </rPh>
    <rPh sb="2" eb="4">
      <t>ショトク</t>
    </rPh>
    <phoneticPr fontId="4"/>
  </si>
  <si>
    <t>総所得金額</t>
    <rPh sb="0" eb="3">
      <t>ソウショトク</t>
    </rPh>
    <rPh sb="3" eb="5">
      <t>キンガク</t>
    </rPh>
    <phoneticPr fontId="4"/>
  </si>
  <si>
    <t>軽減判定所得</t>
    <rPh sb="0" eb="2">
      <t>ケイゲン</t>
    </rPh>
    <rPh sb="2" eb="4">
      <t>ハンテイ</t>
    </rPh>
    <rPh sb="4" eb="6">
      <t>ショトク</t>
    </rPh>
    <phoneticPr fontId="4"/>
  </si>
  <si>
    <t>　北茨城市国民健康保険税の計算方法</t>
    <rPh sb="1" eb="5">
      <t>キタイバラキシ</t>
    </rPh>
    <rPh sb="5" eb="7">
      <t>コクミン</t>
    </rPh>
    <rPh sb="7" eb="9">
      <t>ケンコウ</t>
    </rPh>
    <rPh sb="9" eb="11">
      <t>ホケン</t>
    </rPh>
    <rPh sb="11" eb="12">
      <t>ゼイ</t>
    </rPh>
    <rPh sb="13" eb="15">
      <t>ケイサン</t>
    </rPh>
    <rPh sb="15" eb="17">
      <t>ホウホウ</t>
    </rPh>
    <phoneticPr fontId="7"/>
  </si>
  <si>
    <t>１ 医療保険分</t>
    <rPh sb="2" eb="4">
      <t>イリョウ</t>
    </rPh>
    <rPh sb="4" eb="6">
      <t>ホケン</t>
    </rPh>
    <rPh sb="6" eb="7">
      <t>ブン</t>
    </rPh>
    <phoneticPr fontId="7"/>
  </si>
  <si>
    <t>　①所得割</t>
    <rPh sb="2" eb="4">
      <t>ショトク</t>
    </rPh>
    <rPh sb="4" eb="5">
      <t>ワリ</t>
    </rPh>
    <phoneticPr fontId="7"/>
  </si>
  <si>
    <t>基準総所得金額　計</t>
    <rPh sb="0" eb="2">
      <t>キジュン</t>
    </rPh>
    <rPh sb="2" eb="5">
      <t>ソウショトク</t>
    </rPh>
    <rPh sb="5" eb="7">
      <t>キンガク</t>
    </rPh>
    <rPh sb="8" eb="9">
      <t>ケイ</t>
    </rPh>
    <phoneticPr fontId="7"/>
  </si>
  <si>
    <r>
      <t>円×</t>
    </r>
    <r>
      <rPr>
        <b/>
        <sz val="11"/>
        <rFont val="平成角ゴシック"/>
        <family val="3"/>
        <charset val="128"/>
      </rPr>
      <t xml:space="preserve">６．９％　 </t>
    </r>
    <rPh sb="0" eb="1">
      <t>エン</t>
    </rPh>
    <phoneticPr fontId="7"/>
  </si>
  <si>
    <t xml:space="preserve">         ＝</t>
    <phoneticPr fontId="7"/>
  </si>
  <si>
    <t>　　円</t>
    <rPh sb="2" eb="3">
      <t>エン</t>
    </rPh>
    <phoneticPr fontId="7"/>
  </si>
  <si>
    <t>　②均等割</t>
    <rPh sb="2" eb="4">
      <t>キントウ</t>
    </rPh>
    <rPh sb="4" eb="5">
      <t>ワリ</t>
    </rPh>
    <phoneticPr fontId="7"/>
  </si>
  <si>
    <t>加入人数</t>
    <rPh sb="0" eb="2">
      <t>カニュウ</t>
    </rPh>
    <rPh sb="2" eb="4">
      <t>ニンズウ</t>
    </rPh>
    <phoneticPr fontId="7"/>
  </si>
  <si>
    <t>【軽減判定】</t>
    <rPh sb="1" eb="3">
      <t>ケイゲン</t>
    </rPh>
    <rPh sb="3" eb="5">
      <t>ハンテイ</t>
    </rPh>
    <phoneticPr fontId="4"/>
  </si>
  <si>
    <t>旧被扶養者・未就学児以外</t>
    <rPh sb="0" eb="1">
      <t>キュウ</t>
    </rPh>
    <rPh sb="1" eb="5">
      <t>ヒフヨウシャ</t>
    </rPh>
    <rPh sb="6" eb="10">
      <t>ミシュウガクジ</t>
    </rPh>
    <rPh sb="10" eb="12">
      <t>イガイ</t>
    </rPh>
    <phoneticPr fontId="4"/>
  </si>
  <si>
    <r>
      <t xml:space="preserve"> 人×</t>
    </r>
    <r>
      <rPr>
        <b/>
        <sz val="11"/>
        <rFont val="平成角ゴシック"/>
        <family val="3"/>
        <charset val="128"/>
      </rPr>
      <t>２７，７００円</t>
    </r>
    <r>
      <rPr>
        <sz val="11"/>
        <rFont val="平成角ゴシック"/>
        <family val="3"/>
        <charset val="128"/>
      </rPr>
      <t>　　＝　　　　　　　</t>
    </r>
    <rPh sb="1" eb="2">
      <t>ニン</t>
    </rPh>
    <rPh sb="9" eb="10">
      <t>エン</t>
    </rPh>
    <phoneticPr fontId="7"/>
  </si>
  <si>
    <t>＋</t>
    <phoneticPr fontId="7"/>
  </si>
  <si>
    <t>（</t>
    <phoneticPr fontId="7"/>
  </si>
  <si>
    <t>×</t>
    <phoneticPr fontId="7"/>
  </si>
  <si>
    <t>人） ＋ （</t>
    <rPh sb="0" eb="1">
      <t>ニン</t>
    </rPh>
    <phoneticPr fontId="7"/>
  </si>
  <si>
    <t>×</t>
    <phoneticPr fontId="4"/>
  </si>
  <si>
    <t>人）</t>
    <rPh sb="0" eb="1">
      <t>ニン</t>
    </rPh>
    <phoneticPr fontId="4"/>
  </si>
  <si>
    <t>＝</t>
    <phoneticPr fontId="4"/>
  </si>
  <si>
    <r>
      <t>円以下の所得の場合、</t>
    </r>
    <r>
      <rPr>
        <b/>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</si>
  <si>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旧被扶養者となって2年以内の方</t>
    <rPh sb="0" eb="1">
      <t>キュウ</t>
    </rPh>
    <rPh sb="1" eb="5">
      <t>ヒフヨウシャ</t>
    </rPh>
    <rPh sb="10" eb="11">
      <t>ネン</t>
    </rPh>
    <rPh sb="11" eb="13">
      <t>イナイ</t>
    </rPh>
    <rPh sb="14" eb="15">
      <t>カタ</t>
    </rPh>
    <phoneticPr fontId="4"/>
  </si>
  <si>
    <r>
      <t>円以下の所得の場合、</t>
    </r>
    <r>
      <rPr>
        <b/>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</si>
  <si>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未就学児</t>
    <rPh sb="0" eb="4">
      <t>ミシュウガクジ</t>
    </rPh>
    <phoneticPr fontId="4"/>
  </si>
  <si>
    <r>
      <t>円以下の所得の場合、</t>
    </r>
    <r>
      <rPr>
        <b/>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</si>
  <si>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計　</t>
    <rPh sb="0" eb="1">
      <t>ケイ</t>
    </rPh>
    <phoneticPr fontId="4"/>
  </si>
  <si>
    <t>　　◆軽減額</t>
    <rPh sb="5" eb="6">
      <t>ガク</t>
    </rPh>
    <phoneticPr fontId="4"/>
  </si>
  <si>
    <t>割軽減</t>
    <rPh sb="0" eb="1">
      <t>ワリ</t>
    </rPh>
    <rPh sb="1" eb="3">
      <t>ケイゲン</t>
    </rPh>
    <phoneticPr fontId="4"/>
  </si>
  <si>
    <t>軽減後の均等割額</t>
    <rPh sb="2" eb="3">
      <t>ゴ</t>
    </rPh>
    <rPh sb="4" eb="7">
      <t>キントウワリ</t>
    </rPh>
    <rPh sb="7" eb="8">
      <t>ガク</t>
    </rPh>
    <phoneticPr fontId="4"/>
  </si>
  <si>
    <t xml:space="preserve"> 円　軽減</t>
    <rPh sb="1" eb="2">
      <t>エン</t>
    </rPh>
    <rPh sb="3" eb="5">
      <t>ケイゲン</t>
    </rPh>
    <phoneticPr fontId="7"/>
  </si>
  <si>
    <t>　　◆その他の減額</t>
    <rPh sb="5" eb="6">
      <t>タ</t>
    </rPh>
    <rPh sb="7" eb="9">
      <t>ゲンガク</t>
    </rPh>
    <phoneticPr fontId="4"/>
  </si>
  <si>
    <t>旧被扶養者（2年以内）の減額→</t>
    <rPh sb="0" eb="1">
      <t>キュウ</t>
    </rPh>
    <rPh sb="1" eb="5">
      <t>ヒフヨウシャ</t>
    </rPh>
    <rPh sb="7" eb="8">
      <t>ネン</t>
    </rPh>
    <rPh sb="8" eb="10">
      <t>イナイ</t>
    </rPh>
    <rPh sb="12" eb="14">
      <t>ゲンガク</t>
    </rPh>
    <phoneticPr fontId="4"/>
  </si>
  <si>
    <t xml:space="preserve"> 円　減額（軽減なし世帯：5割減額、2割軽減世帯：軽減前の額の3割減額）</t>
    <rPh sb="1" eb="2">
      <t>エン</t>
    </rPh>
    <rPh sb="3" eb="5">
      <t>ゲンガク</t>
    </rPh>
    <rPh sb="6" eb="8">
      <t>ケイゲン</t>
    </rPh>
    <rPh sb="10" eb="12">
      <t>セタイ</t>
    </rPh>
    <rPh sb="14" eb="15">
      <t>ワリ</t>
    </rPh>
    <rPh sb="15" eb="17">
      <t>ゲンガク</t>
    </rPh>
    <rPh sb="19" eb="20">
      <t>ワリ</t>
    </rPh>
    <rPh sb="20" eb="22">
      <t>ケイゲン</t>
    </rPh>
    <rPh sb="22" eb="24">
      <t>セタイ</t>
    </rPh>
    <rPh sb="25" eb="27">
      <t>ケイゲン</t>
    </rPh>
    <rPh sb="27" eb="28">
      <t>マエ</t>
    </rPh>
    <rPh sb="29" eb="30">
      <t>ガク</t>
    </rPh>
    <rPh sb="32" eb="33">
      <t>ワリ</t>
    </rPh>
    <rPh sb="33" eb="35">
      <t>ゲンガク</t>
    </rPh>
    <phoneticPr fontId="4"/>
  </si>
  <si>
    <t>未就学児分の1/2減額→</t>
    <rPh sb="0" eb="4">
      <t>ミシュウガクジ</t>
    </rPh>
    <rPh sb="4" eb="5">
      <t>ブン</t>
    </rPh>
    <rPh sb="9" eb="11">
      <t>ゲンガク</t>
    </rPh>
    <phoneticPr fontId="4"/>
  </si>
  <si>
    <t xml:space="preserve"> 円　減額（軽減後の額の1/2減額）</t>
    <rPh sb="1" eb="2">
      <t>エン</t>
    </rPh>
    <rPh sb="3" eb="5">
      <t>ゲンガク</t>
    </rPh>
    <rPh sb="6" eb="8">
      <t>ケイゲン</t>
    </rPh>
    <rPh sb="8" eb="9">
      <t>ゴ</t>
    </rPh>
    <rPh sb="10" eb="11">
      <t>ガク</t>
    </rPh>
    <rPh sb="15" eb="17">
      <t>ゲンガク</t>
    </rPh>
    <phoneticPr fontId="4"/>
  </si>
  <si>
    <t>減額後の均等割額</t>
    <rPh sb="0" eb="2">
      <t>ゲンガク</t>
    </rPh>
    <rPh sb="2" eb="3">
      <t>ゴ</t>
    </rPh>
    <rPh sb="4" eb="7">
      <t>キントウワリ</t>
    </rPh>
    <rPh sb="7" eb="8">
      <t>ガク</t>
    </rPh>
    <phoneticPr fontId="4"/>
  </si>
  <si>
    <t>医療保険分　 計　（賦課限度額650,000円）　Ａ　</t>
    <rPh sb="2" eb="4">
      <t>ホケン</t>
    </rPh>
    <phoneticPr fontId="7"/>
  </si>
  <si>
    <r>
      <t>　　円</t>
    </r>
    <r>
      <rPr>
        <sz val="9"/>
        <color theme="0"/>
        <rFont val="平成角ゴシック"/>
        <family val="3"/>
        <charset val="128"/>
      </rPr>
      <t>（百円未満切捨て）</t>
    </r>
    <rPh sb="2" eb="3">
      <t>エン</t>
    </rPh>
    <rPh sb="4" eb="6">
      <t>ヒャクエン</t>
    </rPh>
    <rPh sb="6" eb="8">
      <t>ミマン</t>
    </rPh>
    <rPh sb="8" eb="9">
      <t>キ</t>
    </rPh>
    <rPh sb="9" eb="10">
      <t>ス</t>
    </rPh>
    <phoneticPr fontId="7"/>
  </si>
  <si>
    <t>２ 後期高齢者支援金分</t>
    <rPh sb="2" eb="4">
      <t>コウキ</t>
    </rPh>
    <rPh sb="4" eb="7">
      <t>コウレイシャ</t>
    </rPh>
    <rPh sb="7" eb="10">
      <t>シエンキン</t>
    </rPh>
    <rPh sb="10" eb="11">
      <t>ブン</t>
    </rPh>
    <phoneticPr fontId="7"/>
  </si>
  <si>
    <r>
      <t>円×</t>
    </r>
    <r>
      <rPr>
        <b/>
        <u/>
        <sz val="11"/>
        <rFont val="平成角ゴシック"/>
        <family val="3"/>
        <charset val="128"/>
      </rPr>
      <t>２．９％</t>
    </r>
    <r>
      <rPr>
        <b/>
        <sz val="11"/>
        <rFont val="平成角ゴシック"/>
        <family val="3"/>
        <charset val="128"/>
      </rPr>
      <t xml:space="preserve">　 </t>
    </r>
    <rPh sb="0" eb="1">
      <t>エン</t>
    </rPh>
    <phoneticPr fontId="7"/>
  </si>
  <si>
    <r>
      <t xml:space="preserve"> 人×</t>
    </r>
    <r>
      <rPr>
        <b/>
        <sz val="11"/>
        <rFont val="平成角ゴシック"/>
        <family val="3"/>
        <charset val="128"/>
      </rPr>
      <t>１１，３００円</t>
    </r>
    <r>
      <rPr>
        <sz val="11"/>
        <rFont val="平成角ゴシック"/>
        <family val="3"/>
        <charset val="128"/>
      </rPr>
      <t>　　＝</t>
    </r>
    <rPh sb="1" eb="2">
      <t>ニン</t>
    </rPh>
    <rPh sb="9" eb="10">
      <t>エン</t>
    </rPh>
    <phoneticPr fontId="7"/>
  </si>
  <si>
    <t>後期高齢者支援金分　 計　（賦課限度額200,000円）　Ｂ　</t>
    <rPh sb="0" eb="2">
      <t>コウキ</t>
    </rPh>
    <rPh sb="2" eb="5">
      <t>コウレイシャ</t>
    </rPh>
    <rPh sb="5" eb="7">
      <t>シエン</t>
    </rPh>
    <rPh sb="7" eb="8">
      <t>キン</t>
    </rPh>
    <rPh sb="8" eb="9">
      <t>ブン</t>
    </rPh>
    <phoneticPr fontId="7"/>
  </si>
  <si>
    <r>
      <t xml:space="preserve">３ 介護保険分 </t>
    </r>
    <r>
      <rPr>
        <sz val="10"/>
        <color theme="0"/>
        <rFont val="平成角ゴシック"/>
        <family val="3"/>
        <charset val="128"/>
      </rPr>
      <t>（40歳以上65歳未満の方のみ）</t>
    </r>
    <rPh sb="2" eb="4">
      <t>カイゴ</t>
    </rPh>
    <rPh sb="4" eb="6">
      <t>ホケン</t>
    </rPh>
    <rPh sb="6" eb="7">
      <t>ブン</t>
    </rPh>
    <rPh sb="11" eb="12">
      <t>サイ</t>
    </rPh>
    <rPh sb="12" eb="14">
      <t>イジョウ</t>
    </rPh>
    <rPh sb="16" eb="19">
      <t>サイミマン</t>
    </rPh>
    <rPh sb="20" eb="21">
      <t>カタ</t>
    </rPh>
    <phoneticPr fontId="7"/>
  </si>
  <si>
    <r>
      <t>円×</t>
    </r>
    <r>
      <rPr>
        <b/>
        <sz val="11"/>
        <rFont val="平成角ゴシック"/>
        <family val="3"/>
        <charset val="128"/>
      </rPr>
      <t>２．５％　</t>
    </r>
    <rPh sb="0" eb="1">
      <t>エン</t>
    </rPh>
    <phoneticPr fontId="7"/>
  </si>
  <si>
    <t>40歳以上65歳未満の加入者</t>
    <rPh sb="2" eb="3">
      <t>サイ</t>
    </rPh>
    <rPh sb="3" eb="5">
      <t>イジョウ</t>
    </rPh>
    <rPh sb="7" eb="8">
      <t>サイ</t>
    </rPh>
    <rPh sb="8" eb="10">
      <t>ミマン</t>
    </rPh>
    <rPh sb="11" eb="14">
      <t>カニュウシャ</t>
    </rPh>
    <phoneticPr fontId="4"/>
  </si>
  <si>
    <r>
      <t xml:space="preserve"> 人×</t>
    </r>
    <r>
      <rPr>
        <b/>
        <sz val="11"/>
        <rFont val="平成角ゴシック"/>
        <family val="3"/>
        <charset val="128"/>
      </rPr>
      <t>１４，５００円</t>
    </r>
    <r>
      <rPr>
        <sz val="11"/>
        <rFont val="平成角ゴシック"/>
        <family val="3"/>
        <charset val="128"/>
      </rPr>
      <t>　　＝</t>
    </r>
    <rPh sb="1" eb="2">
      <t>ニン</t>
    </rPh>
    <rPh sb="9" eb="10">
      <t>エン</t>
    </rPh>
    <phoneticPr fontId="7"/>
  </si>
  <si>
    <t>介護保険分　 計　（賦課限度額170,000円）　Ｃ　</t>
    <rPh sb="0" eb="2">
      <t>カイゴ</t>
    </rPh>
    <rPh sb="2" eb="4">
      <t>ホケン</t>
    </rPh>
    <rPh sb="4" eb="5">
      <t>ブン</t>
    </rPh>
    <phoneticPr fontId="7"/>
  </si>
  <si>
    <t>　　　国民健康保険税額</t>
    <rPh sb="3" eb="5">
      <t>コクミン</t>
    </rPh>
    <rPh sb="5" eb="7">
      <t>ケンコウ</t>
    </rPh>
    <rPh sb="7" eb="9">
      <t>ホケン</t>
    </rPh>
    <rPh sb="9" eb="10">
      <t>ゼイ</t>
    </rPh>
    <rPh sb="10" eb="11">
      <t>ガク</t>
    </rPh>
    <phoneticPr fontId="4"/>
  </si>
  <si>
    <t xml:space="preserve">        12か月分 Ａ+Ｂ+Ｃ＝</t>
    <rPh sb="11" eb="12">
      <t>ツキ</t>
    </rPh>
    <rPh sb="12" eb="13">
      <t>ブン</t>
    </rPh>
    <phoneticPr fontId="7"/>
  </si>
  <si>
    <r>
      <t>　円　</t>
    </r>
    <r>
      <rPr>
        <b/>
        <sz val="12"/>
        <color theme="0"/>
        <rFont val="平成角ゴシック"/>
        <family val="3"/>
        <charset val="128"/>
      </rPr>
      <t>１か月分≒</t>
    </r>
    <rPh sb="1" eb="2">
      <t>エン</t>
    </rPh>
    <rPh sb="5" eb="6">
      <t>ゲツ</t>
    </rPh>
    <rPh sb="6" eb="7">
      <t>ブン</t>
    </rPh>
    <phoneticPr fontId="7"/>
  </si>
  <si>
    <t>　円</t>
    <rPh sb="1" eb="2">
      <t>エン</t>
    </rPh>
    <phoneticPr fontId="4"/>
  </si>
  <si>
    <t>※　保険税の納期は原則として年8回（届出月により年間納期回数は異なります）のため、１回当たりの金額は１か月分の保険税額にはなりません。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</si>
</sst>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5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6"/>
      <name val="ＭＳ ゴシック"/>
      <family val="3"/>
      <charset val="128"/>
    </font>
    <font>
      <sz val="6"/>
      <name val="游ゴシック"/>
      <family val="2"/>
      <charset val="128"/>
      <scheme val="minor"/>
    </font>
    <font>
      <b/>
      <sz val="11"/>
      <name val="HG丸ｺﾞｼｯｸM-PRO"/>
      <family val="3"/>
      <charset val="128"/>
    </font>
    <font>
      <sz val="11"/>
      <color theme="1"/>
      <name val="ＭＳ Ｐゴシック"/>
      <family val="3"/>
      <charset val="128"/>
    </font>
    <font>
      <sz val="6"/>
      <name val="ＭＳ Ｐゴシック"/>
      <family val="3"/>
      <charset val="128"/>
    </font>
    <font>
      <sz val="12"/>
      <name val="ＭＳ Ｐゴシック"/>
      <family val="3"/>
      <charset val="128"/>
    </font>
    <font>
      <b/>
      <sz val="14"/>
      <color indexed="8"/>
      <name val="平成角ゴシック"/>
      <family val="3"/>
      <charset val="128"/>
    </font>
    <font>
      <sz val="14"/>
      <name val="ＭＳ Ｐゴシック"/>
      <family val="3"/>
      <charset val="128"/>
    </font>
    <font>
      <sz val="14"/>
      <color theme="1"/>
      <name val="游ゴシック"/>
      <family val="2"/>
      <charset val="128"/>
      <scheme val="minor"/>
    </font>
    <font>
      <sz val="9"/>
      <name val="ＭＳ Ｐゴシック"/>
      <family val="3"/>
      <charset val="128"/>
    </font>
    <font>
      <b/>
      <sz val="11"/>
      <color theme="0"/>
      <name val="平成角ゴシック"/>
      <family val="3"/>
      <charset val="128"/>
    </font>
    <font>
      <b/>
      <sz val="10"/>
      <color theme="1"/>
      <name val="平成角ゴシック"/>
      <family val="3"/>
      <charset val="128"/>
    </font>
    <font>
      <b/>
      <sz val="10"/>
      <color theme="0"/>
      <name val="平成角ゴシック"/>
      <family val="3"/>
      <charset val="128"/>
    </font>
    <font>
      <sz val="10"/>
      <color theme="0"/>
      <name val="平成角ゴシック"/>
      <family val="3"/>
      <charset val="128"/>
    </font>
    <font>
      <b/>
      <sz val="11"/>
      <color indexed="8"/>
      <name val="ＭＳ Ｐゴシック"/>
      <family val="3"/>
      <charset val="128"/>
    </font>
    <font>
      <b/>
      <sz val="11"/>
      <name val="ＭＳ Ｐゴシック"/>
      <family val="3"/>
      <charset val="128"/>
    </font>
    <font>
      <b/>
      <sz val="11"/>
      <color theme="0"/>
      <name val="ＭＳ Ｐゴシック"/>
      <family val="3"/>
      <charset val="128"/>
    </font>
    <font>
      <sz val="11"/>
      <color theme="0"/>
      <name val="ＭＳ Ｐゴシック"/>
      <family val="3"/>
      <charset val="128"/>
    </font>
    <font>
      <b/>
      <sz val="11"/>
      <color rgb="FFFF0000"/>
      <name val="平成角ゴシック"/>
      <family val="3"/>
      <charset val="128"/>
    </font>
    <font>
      <sz val="11"/>
      <color indexed="8"/>
      <name val="平成角ゴシック"/>
      <family val="3"/>
      <charset val="128"/>
    </font>
    <font>
      <b/>
      <sz val="11"/>
      <color rgb="FFFF0000"/>
      <name val="ＭＳ Ｐゴシック"/>
      <family val="3"/>
      <charset val="128"/>
    </font>
    <font>
      <b/>
      <sz val="11"/>
      <color indexed="8"/>
      <name val="平成角ゴシック"/>
      <family val="3"/>
      <charset val="128"/>
    </font>
    <font>
      <sz val="11"/>
      <name val="平成角ゴシック"/>
      <family val="3"/>
      <charset val="128"/>
    </font>
    <font>
      <b/>
      <sz val="11"/>
      <name val="游ゴシック"/>
      <family val="3"/>
      <charset val="128"/>
      <scheme val="minor"/>
    </font>
    <font>
      <b/>
      <sz val="14"/>
      <name val="平成角ゴシック"/>
      <family val="3"/>
      <charset val="128"/>
    </font>
    <font>
      <sz val="12"/>
      <name val="平成角ゴシック"/>
      <family val="3"/>
      <charset val="128"/>
    </font>
    <font>
      <b/>
      <sz val="11"/>
      <color rgb="FF00CC99"/>
      <name val="平成角ゴシック"/>
      <family val="3"/>
      <charset val="128"/>
    </font>
    <font>
      <sz val="9"/>
      <name val="平成角ゴシック"/>
      <family val="3"/>
      <charset val="128"/>
    </font>
    <font>
      <b/>
      <sz val="12"/>
      <name val="平成角ゴシック"/>
      <family val="3"/>
      <charset val="128"/>
    </font>
    <font>
      <b/>
      <sz val="11"/>
      <name val="平成角ゴシック"/>
      <family val="3"/>
      <charset val="128"/>
    </font>
    <font>
      <sz val="10"/>
      <name val="平成角ゴシック"/>
      <family val="3"/>
      <charset val="128"/>
    </font>
    <font>
      <b/>
      <sz val="12"/>
      <color theme="1"/>
      <name val="游ゴシック"/>
      <family val="3"/>
      <charset val="128"/>
      <scheme val="minor"/>
    </font>
    <font>
      <b/>
      <sz val="12"/>
      <color rgb="FFC00000"/>
      <name val="ＭＳ Ｐゴシック"/>
      <family val="3"/>
      <charset val="128"/>
    </font>
    <font>
      <b/>
      <sz val="10"/>
      <color rgb="FF00CC99"/>
      <name val="平成角ゴシック"/>
      <family val="3"/>
      <charset val="128"/>
    </font>
    <font>
      <b/>
      <sz val="10"/>
      <name val="平成角ゴシック"/>
      <family val="3"/>
      <charset val="128"/>
    </font>
    <font>
      <sz val="11"/>
      <color theme="0"/>
      <name val="平成角ゴシック"/>
      <family val="3"/>
      <charset val="128"/>
    </font>
    <font>
      <sz val="9"/>
      <color theme="0"/>
      <name val="平成角ゴシック"/>
      <family val="3"/>
      <charset val="128"/>
    </font>
    <font>
      <b/>
      <sz val="10"/>
      <color theme="4"/>
      <name val="平成角ゴシック"/>
      <family val="3"/>
      <charset val="128"/>
    </font>
    <font>
      <b/>
      <u/>
      <sz val="11"/>
      <name val="平成角ゴシック"/>
      <family val="3"/>
      <charset val="128"/>
    </font>
    <font>
      <b/>
      <sz val="11"/>
      <color theme="4"/>
      <name val="平成角ゴシック"/>
      <family val="3"/>
      <charset val="128"/>
    </font>
    <font>
      <b/>
      <sz val="10"/>
      <color rgb="FFFF7C80"/>
      <name val="平成角ゴシック"/>
      <family val="3"/>
      <charset val="128"/>
    </font>
    <font>
      <b/>
      <sz val="12"/>
      <color theme="0"/>
      <name val="平成角ゴシック"/>
      <family val="3"/>
      <charset val="128"/>
    </font>
    <font>
      <sz val="12"/>
      <color theme="0"/>
      <name val="平成角ゴシック"/>
      <family val="3"/>
      <charset val="128"/>
    </font>
    <font>
      <sz val="13"/>
      <color indexed="81"/>
      <name val="ＭＳ Ｐゴシック"/>
      <family val="3"/>
      <charset val="128"/>
    </font>
    <font>
      <b/>
      <sz val="12"/>
      <color indexed="12"/>
      <name val="ＭＳ Ｐゴシック"/>
      <family val="3"/>
      <charset val="128"/>
    </font>
    <font>
      <b/>
      <u/>
      <sz val="12"/>
      <color indexed="10"/>
      <name val="ＭＳ Ｐゴシック"/>
      <family val="3"/>
      <charset val="128"/>
    </font>
    <font>
      <b/>
      <sz val="12"/>
      <color indexed="10"/>
      <name val="ＭＳ Ｐゴシック"/>
      <family val="3"/>
      <charset val="128"/>
    </font>
    <font>
      <sz val="14"/>
      <color indexed="81"/>
      <name val="ＭＳ Ｐゴシック"/>
      <family val="3"/>
      <charset val="128"/>
    </font>
    <font>
      <sz val="9"/>
      <color indexed="81"/>
      <name val="ＭＳ Ｐゴシック"/>
      <family val="3"/>
      <charset val="128"/>
    </font>
    <font>
      <sz val="11"/>
      <color indexed="81"/>
      <name val="ＭＳ Ｐゴシック"/>
      <family val="3"/>
      <charset val="128"/>
    </font>
    <font>
      <sz val="12"/>
      <color indexed="81"/>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6600"/>
        <bgColor indexed="64"/>
      </patternFill>
    </fill>
    <fill>
      <patternFill patternType="solid">
        <fgColor rgb="FF00CC99"/>
        <bgColor indexed="64"/>
      </patternFill>
    </fill>
    <fill>
      <patternFill patternType="solid">
        <fgColor theme="0"/>
        <bgColor indexed="64"/>
      </patternFill>
    </fill>
    <fill>
      <patternFill patternType="solid">
        <fgColor theme="4"/>
        <bgColor indexed="64"/>
      </patternFill>
    </fill>
    <fill>
      <patternFill patternType="solid">
        <fgColor rgb="FFFF7C80"/>
        <bgColor indexed="64"/>
      </patternFill>
    </fill>
    <fill>
      <patternFill patternType="solid">
        <fgColor rgb="FFFF0000"/>
        <bgColor indexed="64"/>
      </patternFill>
    </fill>
  </fills>
  <borders count="10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rgb="FFFF6600"/>
      </left>
      <right style="medium">
        <color theme="0"/>
      </right>
      <top style="medium">
        <color rgb="FFFF6600"/>
      </top>
      <bottom style="medium">
        <color rgb="FFFF6600"/>
      </bottom>
      <diagonal/>
    </border>
    <border>
      <left style="medium">
        <color theme="0"/>
      </left>
      <right style="medium">
        <color theme="0"/>
      </right>
      <top style="medium">
        <color rgb="FFFF6600"/>
      </top>
      <bottom style="medium">
        <color rgb="FFFF6600"/>
      </bottom>
      <diagonal/>
    </border>
    <border>
      <left style="medium">
        <color theme="0"/>
      </left>
      <right style="medium">
        <color rgb="FFFF6600"/>
      </right>
      <top style="medium">
        <color rgb="FFFF6600"/>
      </top>
      <bottom style="medium">
        <color rgb="FFFF6600"/>
      </bottom>
      <diagonal/>
    </border>
    <border>
      <left style="medium">
        <color rgb="FFFF6600"/>
      </left>
      <right style="medium">
        <color rgb="FFFF6600"/>
      </right>
      <top style="medium">
        <color rgb="FFFF6600"/>
      </top>
      <bottom style="hair">
        <color rgb="FFFF6600"/>
      </bottom>
      <diagonal/>
    </border>
    <border>
      <left style="medium">
        <color rgb="FFFF6600"/>
      </left>
      <right style="medium">
        <color rgb="FFFF6600"/>
      </right>
      <top style="hair">
        <color rgb="FFFF6600"/>
      </top>
      <bottom style="hair">
        <color rgb="FFFF6600"/>
      </bottom>
      <diagonal/>
    </border>
    <border>
      <left style="medium">
        <color rgb="FFFF6600"/>
      </left>
      <right style="medium">
        <color rgb="FFFF6600"/>
      </right>
      <top style="hair">
        <color rgb="FFFF6600"/>
      </top>
      <bottom style="medium">
        <color rgb="FFFF6600"/>
      </bottom>
      <diagonal/>
    </border>
    <border>
      <left style="medium">
        <color rgb="FFFF6600"/>
      </left>
      <right/>
      <top style="medium">
        <color rgb="FFFF6600"/>
      </top>
      <bottom style="medium">
        <color theme="0"/>
      </bottom>
      <diagonal/>
    </border>
    <border>
      <left/>
      <right/>
      <top style="medium">
        <color rgb="FFFF6600"/>
      </top>
      <bottom style="medium">
        <color theme="0"/>
      </bottom>
      <diagonal/>
    </border>
    <border>
      <left/>
      <right style="medium">
        <color rgb="FFFF6600"/>
      </right>
      <top style="medium">
        <color rgb="FFFF6600"/>
      </top>
      <bottom style="medium">
        <color theme="0"/>
      </bottom>
      <diagonal/>
    </border>
    <border>
      <left style="medium">
        <color rgb="FFFF6600"/>
      </left>
      <right style="medium">
        <color rgb="FFFF6600"/>
      </right>
      <top style="medium">
        <color rgb="FFFF6600"/>
      </top>
      <bottom style="medium">
        <color rgb="FFFF6600"/>
      </bottom>
      <diagonal/>
    </border>
    <border>
      <left style="medium">
        <color rgb="FFFF6600"/>
      </left>
      <right/>
      <top style="medium">
        <color theme="0"/>
      </top>
      <bottom style="medium">
        <color rgb="FFFF6600"/>
      </bottom>
      <diagonal/>
    </border>
    <border>
      <left/>
      <right/>
      <top style="medium">
        <color theme="0"/>
      </top>
      <bottom style="medium">
        <color rgb="FFFF6600"/>
      </bottom>
      <diagonal/>
    </border>
    <border>
      <left/>
      <right style="medium">
        <color rgb="FFFF6600"/>
      </right>
      <top style="medium">
        <color theme="0"/>
      </top>
      <bottom style="medium">
        <color rgb="FFFF66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rgb="FF00CC99"/>
      </left>
      <right/>
      <top style="thick">
        <color rgb="FF00CC99"/>
      </top>
      <bottom/>
      <diagonal/>
    </border>
    <border>
      <left/>
      <right/>
      <top style="thick">
        <color rgb="FF00CC99"/>
      </top>
      <bottom/>
      <diagonal/>
    </border>
    <border>
      <left/>
      <right style="thick">
        <color rgb="FF00CC99"/>
      </right>
      <top style="thick">
        <color rgb="FF00CC99"/>
      </top>
      <bottom/>
      <diagonal/>
    </border>
    <border>
      <left style="thick">
        <color rgb="FF00CC99"/>
      </left>
      <right/>
      <top style="medium">
        <color rgb="FF00CC99"/>
      </top>
      <bottom/>
      <diagonal/>
    </border>
    <border>
      <left/>
      <right/>
      <top style="medium">
        <color rgb="FF00CC99"/>
      </top>
      <bottom/>
      <diagonal/>
    </border>
    <border>
      <left/>
      <right style="thick">
        <color rgb="FF00CC99"/>
      </right>
      <top style="medium">
        <color rgb="FF00CC99"/>
      </top>
      <bottom/>
      <diagonal/>
    </border>
    <border>
      <left style="thick">
        <color rgb="FF00CC99"/>
      </left>
      <right/>
      <top/>
      <bottom/>
      <diagonal/>
    </border>
    <border>
      <left style="thin">
        <color indexed="64"/>
      </left>
      <right style="thin">
        <color indexed="64"/>
      </right>
      <top style="thin">
        <color indexed="64"/>
      </top>
      <bottom style="thin">
        <color theme="1"/>
      </bottom>
      <diagonal/>
    </border>
    <border>
      <left style="double">
        <color theme="1"/>
      </left>
      <right style="double">
        <color theme="1"/>
      </right>
      <top style="double">
        <color theme="1"/>
      </top>
      <bottom style="double">
        <color theme="1"/>
      </bottom>
      <diagonal/>
    </border>
    <border>
      <left style="double">
        <color theme="1"/>
      </left>
      <right/>
      <top/>
      <bottom/>
      <diagonal/>
    </border>
    <border>
      <left/>
      <right style="thick">
        <color rgb="FF00CC99"/>
      </right>
      <top/>
      <bottom/>
      <diagonal/>
    </border>
    <border>
      <left style="thick">
        <color rgb="FF00CC99"/>
      </left>
      <right/>
      <top/>
      <bottom style="medium">
        <color rgb="FF00CC99"/>
      </bottom>
      <diagonal/>
    </border>
    <border>
      <left/>
      <right/>
      <top/>
      <bottom style="medium">
        <color rgb="FF00CC99"/>
      </bottom>
      <diagonal/>
    </border>
    <border>
      <left/>
      <right style="thick">
        <color rgb="FF00CC99"/>
      </right>
      <top/>
      <bottom style="medium">
        <color rgb="FF00CC99"/>
      </bottom>
      <diagonal/>
    </border>
    <border>
      <left style="thin">
        <color indexed="64"/>
      </left>
      <right/>
      <top/>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thick">
        <color rgb="FF00CC99"/>
      </left>
      <right/>
      <top style="thin">
        <color rgb="FF00CC99"/>
      </top>
      <bottom/>
      <diagonal/>
    </border>
    <border>
      <left/>
      <right/>
      <top style="thin">
        <color rgb="FF00CC99"/>
      </top>
      <bottom/>
      <diagonal/>
    </border>
    <border>
      <left/>
      <right style="thick">
        <color rgb="FF00CC99"/>
      </right>
      <top style="thin">
        <color rgb="FF00CC99"/>
      </top>
      <bottom/>
      <diagonal/>
    </border>
    <border>
      <left style="dotted">
        <color indexed="64"/>
      </left>
      <right style="dotted">
        <color indexed="64"/>
      </right>
      <top style="dotted">
        <color indexed="64"/>
      </top>
      <bottom style="dotted">
        <color indexed="64"/>
      </bottom>
      <diagonal/>
    </border>
    <border>
      <left style="thick">
        <color rgb="FF00CC99"/>
      </left>
      <right/>
      <top/>
      <bottom style="thin">
        <color rgb="FF00CC99"/>
      </bottom>
      <diagonal/>
    </border>
    <border>
      <left/>
      <right/>
      <top/>
      <bottom style="thin">
        <color rgb="FF00CC99"/>
      </bottom>
      <diagonal/>
    </border>
    <border>
      <left/>
      <right style="thick">
        <color rgb="FF00CC99"/>
      </right>
      <top/>
      <bottom style="thin">
        <color rgb="FF00CC99"/>
      </bottom>
      <diagonal/>
    </border>
    <border>
      <left/>
      <right/>
      <top/>
      <bottom style="double">
        <color indexed="64"/>
      </bottom>
      <diagonal/>
    </border>
    <border>
      <left style="medium">
        <color theme="0"/>
      </left>
      <right style="medium">
        <color theme="0"/>
      </right>
      <top style="medium">
        <color theme="0"/>
      </top>
      <bottom style="medium">
        <color theme="0"/>
      </bottom>
      <diagonal/>
    </border>
    <border>
      <left style="thick">
        <color rgb="FF00CC99"/>
      </left>
      <right/>
      <top/>
      <bottom style="thick">
        <color rgb="FF00CC99"/>
      </bottom>
      <diagonal/>
    </border>
    <border>
      <left/>
      <right/>
      <top/>
      <bottom style="thick">
        <color rgb="FF00CC99"/>
      </bottom>
      <diagonal/>
    </border>
    <border>
      <left/>
      <right style="thick">
        <color rgb="FF00CC99"/>
      </right>
      <top/>
      <bottom style="thick">
        <color rgb="FF00CC99"/>
      </bottom>
      <diagonal/>
    </border>
    <border>
      <left style="thick">
        <color theme="4"/>
      </left>
      <right/>
      <top style="thick">
        <color theme="4"/>
      </top>
      <bottom style="medium">
        <color theme="4"/>
      </bottom>
      <diagonal/>
    </border>
    <border>
      <left/>
      <right/>
      <top style="thick">
        <color theme="4"/>
      </top>
      <bottom style="medium">
        <color theme="4"/>
      </bottom>
      <diagonal/>
    </border>
    <border>
      <left/>
      <right style="thick">
        <color theme="4"/>
      </right>
      <top style="thick">
        <color theme="4"/>
      </top>
      <bottom style="medium">
        <color theme="4"/>
      </bottom>
      <diagonal/>
    </border>
    <border>
      <left style="thick">
        <color theme="4"/>
      </left>
      <right/>
      <top style="medium">
        <color theme="4"/>
      </top>
      <bottom/>
      <diagonal/>
    </border>
    <border>
      <left/>
      <right/>
      <top style="medium">
        <color theme="4"/>
      </top>
      <bottom/>
      <diagonal/>
    </border>
    <border>
      <left/>
      <right style="thick">
        <color theme="4"/>
      </right>
      <top style="medium">
        <color theme="4"/>
      </top>
      <bottom/>
      <diagonal/>
    </border>
    <border>
      <left style="thick">
        <color theme="4"/>
      </left>
      <right/>
      <top/>
      <bottom/>
      <diagonal/>
    </border>
    <border>
      <left/>
      <right style="thick">
        <color theme="4"/>
      </right>
      <top/>
      <bottom/>
      <diagonal/>
    </border>
    <border>
      <left style="thick">
        <color theme="4"/>
      </left>
      <right/>
      <top/>
      <bottom style="medium">
        <color theme="4"/>
      </bottom>
      <diagonal/>
    </border>
    <border>
      <left/>
      <right/>
      <top/>
      <bottom style="medium">
        <color theme="4"/>
      </bottom>
      <diagonal/>
    </border>
    <border>
      <left/>
      <right style="thick">
        <color theme="4"/>
      </right>
      <top/>
      <bottom style="medium">
        <color theme="4"/>
      </bottom>
      <diagonal/>
    </border>
    <border>
      <left style="thick">
        <color theme="4"/>
      </left>
      <right/>
      <top style="thin">
        <color theme="4"/>
      </top>
      <bottom/>
      <diagonal/>
    </border>
    <border>
      <left/>
      <right/>
      <top style="thin">
        <color theme="4"/>
      </top>
      <bottom/>
      <diagonal/>
    </border>
    <border>
      <left/>
      <right style="thick">
        <color theme="4"/>
      </right>
      <top style="thin">
        <color theme="4"/>
      </top>
      <bottom/>
      <diagonal/>
    </border>
    <border>
      <left style="thick">
        <color theme="4"/>
      </left>
      <right/>
      <top/>
      <bottom style="thin">
        <color theme="4"/>
      </bottom>
      <diagonal/>
    </border>
    <border>
      <left/>
      <right/>
      <top/>
      <bottom style="thin">
        <color theme="4"/>
      </bottom>
      <diagonal/>
    </border>
    <border>
      <left/>
      <right style="thick">
        <color theme="4"/>
      </right>
      <top/>
      <bottom style="thin">
        <color theme="4"/>
      </bottom>
      <diagonal/>
    </border>
    <border>
      <left style="thick">
        <color theme="4"/>
      </left>
      <right/>
      <top/>
      <bottom style="thick">
        <color theme="4"/>
      </bottom>
      <diagonal/>
    </border>
    <border>
      <left/>
      <right style="thick">
        <color theme="4"/>
      </right>
      <top/>
      <bottom style="thick">
        <color theme="4"/>
      </bottom>
      <diagonal/>
    </border>
    <border>
      <left style="thick">
        <color rgb="FFFF7C80"/>
      </left>
      <right/>
      <top style="thick">
        <color rgb="FFFF7C80"/>
      </top>
      <bottom style="medium">
        <color rgb="FFFF7C80"/>
      </bottom>
      <diagonal/>
    </border>
    <border>
      <left/>
      <right/>
      <top style="thick">
        <color rgb="FFFF7C80"/>
      </top>
      <bottom style="medium">
        <color rgb="FFFF7C80"/>
      </bottom>
      <diagonal/>
    </border>
    <border>
      <left/>
      <right style="thick">
        <color rgb="FFFF7C80"/>
      </right>
      <top style="thick">
        <color rgb="FFFF7C80"/>
      </top>
      <bottom style="medium">
        <color rgb="FFFF7C80"/>
      </bottom>
      <diagonal/>
    </border>
    <border>
      <left style="thick">
        <color rgb="FFFF7C80"/>
      </left>
      <right/>
      <top style="medium">
        <color rgb="FFFF7C80"/>
      </top>
      <bottom/>
      <diagonal/>
    </border>
    <border>
      <left/>
      <right/>
      <top style="medium">
        <color rgb="FFFF7C80"/>
      </top>
      <bottom/>
      <diagonal/>
    </border>
    <border>
      <left/>
      <right style="thick">
        <color rgb="FFFF7C80"/>
      </right>
      <top style="medium">
        <color rgb="FFFF7C80"/>
      </top>
      <bottom/>
      <diagonal/>
    </border>
    <border>
      <left style="thick">
        <color rgb="FFFF7C80"/>
      </left>
      <right/>
      <top/>
      <bottom/>
      <diagonal/>
    </border>
    <border>
      <left/>
      <right style="thick">
        <color rgb="FFFF7C80"/>
      </right>
      <top/>
      <bottom/>
      <diagonal/>
    </border>
    <border>
      <left style="thick">
        <color rgb="FFFF7C80"/>
      </left>
      <right/>
      <top/>
      <bottom style="medium">
        <color rgb="FFFF7C80"/>
      </bottom>
      <diagonal/>
    </border>
    <border>
      <left/>
      <right/>
      <top/>
      <bottom style="medium">
        <color rgb="FFFF7C80"/>
      </bottom>
      <diagonal/>
    </border>
    <border>
      <left/>
      <right style="thick">
        <color rgb="FFFF7C80"/>
      </right>
      <top/>
      <bottom style="medium">
        <color rgb="FFFF7C80"/>
      </bottom>
      <diagonal/>
    </border>
    <border>
      <left/>
      <right style="thin">
        <color indexed="64"/>
      </right>
      <top/>
      <bottom/>
      <diagonal/>
    </border>
    <border>
      <left/>
      <right style="dotted">
        <color theme="1"/>
      </right>
      <top/>
      <bottom/>
      <diagonal/>
    </border>
    <border>
      <left style="thick">
        <color rgb="FFFF7C80"/>
      </left>
      <right/>
      <top style="thin">
        <color rgb="FFFF7C80"/>
      </top>
      <bottom/>
      <diagonal/>
    </border>
    <border>
      <left/>
      <right/>
      <top style="thin">
        <color rgb="FFFF7C80"/>
      </top>
      <bottom/>
      <diagonal/>
    </border>
    <border>
      <left/>
      <right style="thick">
        <color rgb="FFFF7C80"/>
      </right>
      <top style="thin">
        <color rgb="FFFF7C80"/>
      </top>
      <bottom/>
      <diagonal/>
    </border>
    <border>
      <left style="dotted">
        <color indexed="64"/>
      </left>
      <right style="dotted">
        <color theme="1"/>
      </right>
      <top style="dotted">
        <color theme="1"/>
      </top>
      <bottom style="dotted">
        <color theme="1"/>
      </bottom>
      <diagonal/>
    </border>
    <border>
      <left style="thick">
        <color rgb="FFFF7C80"/>
      </left>
      <right/>
      <top/>
      <bottom style="thin">
        <color rgb="FFFF7C80"/>
      </bottom>
      <diagonal/>
    </border>
    <border>
      <left/>
      <right/>
      <top/>
      <bottom style="thin">
        <color rgb="FFFF7C80"/>
      </bottom>
      <diagonal/>
    </border>
    <border>
      <left/>
      <right style="thick">
        <color rgb="FFFF7C80"/>
      </right>
      <top/>
      <bottom style="thin">
        <color rgb="FFFF7C80"/>
      </bottom>
      <diagonal/>
    </border>
    <border>
      <left style="thick">
        <color rgb="FFFF7C80"/>
      </left>
      <right/>
      <top/>
      <bottom style="thick">
        <color rgb="FFFF7C80"/>
      </bottom>
      <diagonal/>
    </border>
    <border>
      <left/>
      <right/>
      <top/>
      <bottom style="thick">
        <color rgb="FFFF7C80"/>
      </bottom>
      <diagonal/>
    </border>
    <border>
      <left/>
      <right style="thick">
        <color rgb="FFFF7C80"/>
      </right>
      <top/>
      <bottom style="thick">
        <color rgb="FFFF7C8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style="thick">
        <color rgb="FFFF0000"/>
      </right>
      <top style="thick">
        <color rgb="FFFF0000"/>
      </top>
      <bottom style="thick">
        <color rgb="FFFF0000"/>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312">
    <xf numFmtId="0" fontId="0" fillId="0" borderId="0" xfId="0">
      <alignment vertical="center"/>
    </xf>
    <xf numFmtId="0" fontId="2" fillId="0" borderId="0" xfId="2" applyBorder="1" applyAlignment="1" applyProtection="1">
      <alignment vertical="center"/>
    </xf>
    <xf numFmtId="0" fontId="5" fillId="0" borderId="0" xfId="2" applyFont="1" applyBorder="1" applyAlignment="1" applyProtection="1">
      <alignment horizontal="right" vertical="center"/>
    </xf>
    <xf numFmtId="0" fontId="3" fillId="0" borderId="0" xfId="2" applyFont="1" applyAlignment="1" applyProtection="1">
      <alignment horizontal="center" vertical="center"/>
    </xf>
    <xf numFmtId="0" fontId="2" fillId="0" borderId="0" xfId="2" applyFont="1" applyAlignment="1" applyProtection="1">
      <alignment vertical="center"/>
    </xf>
    <xf numFmtId="0" fontId="2" fillId="0" borderId="0" xfId="2" applyFont="1" applyAlignment="1" applyProtection="1">
      <alignment horizontal="right" vertical="center"/>
    </xf>
    <xf numFmtId="0" fontId="3" fillId="2" borderId="2" xfId="2" applyFont="1" applyFill="1" applyBorder="1" applyAlignment="1" applyProtection="1">
      <alignment horizontal="center" vertical="center"/>
    </xf>
    <xf numFmtId="0" fontId="8" fillId="0" borderId="0" xfId="2" applyFont="1" applyBorder="1" applyAlignment="1" applyProtection="1">
      <alignment vertical="center"/>
    </xf>
    <xf numFmtId="0" fontId="2" fillId="0" borderId="0" xfId="2" applyAlignment="1" applyProtection="1">
      <alignment vertical="center"/>
    </xf>
    <xf numFmtId="0" fontId="8" fillId="0" borderId="0" xfId="2" applyFont="1" applyAlignment="1" applyProtection="1">
      <alignment vertical="center"/>
    </xf>
    <xf numFmtId="0" fontId="9" fillId="0" borderId="0" xfId="0" applyFont="1" applyFill="1" applyAlignment="1" applyProtection="1">
      <alignment horizontal="left" vertical="center"/>
    </xf>
    <xf numFmtId="0" fontId="10" fillId="0" borderId="0" xfId="2" applyFont="1" applyFill="1" applyAlignment="1" applyProtection="1">
      <alignment vertical="center"/>
    </xf>
    <xf numFmtId="0" fontId="11" fillId="0" borderId="0" xfId="0" applyFont="1" applyFill="1" applyAlignment="1" applyProtection="1">
      <alignment vertical="center"/>
    </xf>
    <xf numFmtId="0" fontId="12" fillId="0" borderId="0" xfId="0" applyFont="1" applyFill="1" applyAlignment="1" applyProtection="1">
      <alignment horizontal="right" vertical="center"/>
    </xf>
    <xf numFmtId="0" fontId="10" fillId="0" borderId="0" xfId="2" applyFont="1" applyFill="1" applyBorder="1" applyAlignment="1" applyProtection="1">
      <alignment vertical="center"/>
    </xf>
    <xf numFmtId="0" fontId="0" fillId="0" borderId="0" xfId="0" applyFill="1" applyAlignment="1" applyProtection="1">
      <alignment vertical="center"/>
    </xf>
    <xf numFmtId="0" fontId="13" fillId="3" borderId="3" xfId="2" applyFont="1" applyFill="1" applyBorder="1" applyAlignment="1" applyProtection="1">
      <alignment horizontal="center" vertical="center"/>
    </xf>
    <xf numFmtId="0" fontId="13" fillId="3" borderId="4" xfId="2" applyFont="1" applyFill="1" applyBorder="1" applyAlignment="1" applyProtection="1">
      <alignment horizontal="center" vertical="center"/>
    </xf>
    <xf numFmtId="0" fontId="13" fillId="3" borderId="4" xfId="2" applyFont="1" applyFill="1" applyBorder="1" applyAlignment="1" applyProtection="1">
      <alignment horizontal="center" vertical="center" wrapText="1"/>
    </xf>
    <xf numFmtId="0" fontId="15" fillId="3" borderId="4" xfId="2" applyFont="1" applyFill="1" applyBorder="1" applyAlignment="1" applyProtection="1">
      <alignment horizontal="center" vertical="center" wrapText="1"/>
    </xf>
    <xf numFmtId="0" fontId="13" fillId="3" borderId="5" xfId="2" applyFont="1" applyFill="1" applyBorder="1" applyAlignment="1" applyProtection="1">
      <alignment horizontal="center" vertical="center" wrapText="1"/>
    </xf>
    <xf numFmtId="0" fontId="2" fillId="0" borderId="0" xfId="2" applyFill="1" applyAlignment="1" applyProtection="1">
      <alignment vertical="center"/>
    </xf>
    <xf numFmtId="0" fontId="5" fillId="0" borderId="0" xfId="2" applyFont="1" applyFill="1" applyBorder="1" applyAlignment="1" applyProtection="1">
      <alignment vertical="center" wrapText="1"/>
    </xf>
    <xf numFmtId="0" fontId="2" fillId="0" borderId="0" xfId="2" applyFill="1" applyBorder="1" applyAlignment="1" applyProtection="1">
      <alignment vertical="center"/>
    </xf>
    <xf numFmtId="176" fontId="17" fillId="0" borderId="6" xfId="2" applyNumberFormat="1" applyFont="1" applyFill="1" applyBorder="1" applyAlignment="1" applyProtection="1">
      <alignment horizontal="center" vertical="center"/>
    </xf>
    <xf numFmtId="0" fontId="18" fillId="2" borderId="6" xfId="3"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vertical="center"/>
      <protection locked="0"/>
    </xf>
    <xf numFmtId="176" fontId="17" fillId="2" borderId="6" xfId="2" applyNumberFormat="1" applyFont="1" applyFill="1" applyBorder="1" applyAlignment="1" applyProtection="1">
      <alignment horizontal="center" vertical="center"/>
      <protection locked="0"/>
    </xf>
    <xf numFmtId="38" fontId="18" fillId="0" borderId="6" xfId="4" applyFont="1" applyFill="1" applyBorder="1" applyAlignment="1" applyProtection="1">
      <alignment vertical="center"/>
    </xf>
    <xf numFmtId="38" fontId="2" fillId="0" borderId="0" xfId="4" applyFont="1" applyFill="1" applyBorder="1" applyAlignment="1" applyProtection="1">
      <alignment vertical="center"/>
    </xf>
    <xf numFmtId="0" fontId="0" fillId="0" borderId="0" xfId="0" applyBorder="1" applyAlignment="1" applyProtection="1">
      <alignment vertical="center"/>
    </xf>
    <xf numFmtId="176" fontId="18" fillId="0" borderId="7" xfId="4" applyNumberFormat="1" applyFont="1" applyFill="1" applyBorder="1" applyAlignment="1" applyProtection="1">
      <alignment horizontal="center" vertical="center"/>
    </xf>
    <xf numFmtId="0" fontId="18" fillId="2" borderId="7" xfId="3" applyFont="1" applyFill="1" applyBorder="1" applyAlignment="1" applyProtection="1">
      <alignment horizontal="center" vertical="center" shrinkToFit="1"/>
      <protection locked="0"/>
    </xf>
    <xf numFmtId="176" fontId="18" fillId="2" borderId="7" xfId="4" applyNumberFormat="1" applyFont="1" applyFill="1" applyBorder="1" applyAlignment="1" applyProtection="1">
      <alignment vertical="center"/>
      <protection locked="0"/>
    </xf>
    <xf numFmtId="176" fontId="17" fillId="2" borderId="7" xfId="2" applyNumberFormat="1" applyFont="1" applyFill="1" applyBorder="1" applyAlignment="1" applyProtection="1">
      <alignment horizontal="center" vertical="center"/>
      <protection locked="0"/>
    </xf>
    <xf numFmtId="38" fontId="18" fillId="0" borderId="7" xfId="4" applyFont="1" applyFill="1" applyBorder="1" applyAlignment="1" applyProtection="1">
      <alignment vertical="center"/>
    </xf>
    <xf numFmtId="176" fontId="18" fillId="0" borderId="8" xfId="4" applyNumberFormat="1" applyFont="1" applyFill="1" applyBorder="1" applyAlignment="1" applyProtection="1">
      <alignment horizontal="center" vertical="center"/>
    </xf>
    <xf numFmtId="0" fontId="18" fillId="2" borderId="8" xfId="3" applyFont="1" applyFill="1" applyBorder="1" applyAlignment="1" applyProtection="1">
      <alignment horizontal="center" vertical="center" shrinkToFit="1"/>
      <protection locked="0"/>
    </xf>
    <xf numFmtId="176" fontId="18" fillId="2" borderId="8" xfId="4" applyNumberFormat="1" applyFont="1" applyFill="1" applyBorder="1" applyAlignment="1" applyProtection="1">
      <alignment vertical="center"/>
      <protection locked="0"/>
    </xf>
    <xf numFmtId="176" fontId="17" fillId="2" borderId="8" xfId="2" applyNumberFormat="1" applyFont="1" applyFill="1" applyBorder="1" applyAlignment="1" applyProtection="1">
      <alignment horizontal="center" vertical="center"/>
      <protection locked="0"/>
    </xf>
    <xf numFmtId="38" fontId="18" fillId="0" borderId="8" xfId="4" applyFont="1" applyFill="1" applyBorder="1" applyAlignment="1" applyProtection="1">
      <alignment vertical="center"/>
    </xf>
    <xf numFmtId="0" fontId="18" fillId="0" borderId="0" xfId="3" applyFont="1" applyFill="1" applyBorder="1" applyAlignment="1" applyProtection="1">
      <alignment horizontal="center" vertical="center" shrinkToFit="1"/>
    </xf>
    <xf numFmtId="38" fontId="18" fillId="0" borderId="12" xfId="4" applyFont="1" applyFill="1" applyBorder="1" applyAlignment="1" applyProtection="1">
      <alignment vertical="center"/>
    </xf>
    <xf numFmtId="0" fontId="2" fillId="0" borderId="0" xfId="2" applyFont="1" applyFill="1" applyBorder="1" applyAlignment="1" applyProtection="1">
      <alignment horizontal="center" vertical="center"/>
    </xf>
    <xf numFmtId="176" fontId="18" fillId="0" borderId="0" xfId="4" applyNumberFormat="1" applyFont="1" applyFill="1" applyBorder="1" applyAlignment="1" applyProtection="1">
      <alignment vertical="center"/>
    </xf>
    <xf numFmtId="38" fontId="18" fillId="0" borderId="0" xfId="4" applyFont="1" applyFill="1" applyBorder="1" applyAlignment="1" applyProtection="1">
      <alignment vertical="center"/>
    </xf>
    <xf numFmtId="0" fontId="22" fillId="0" borderId="0" xfId="0" applyFont="1" applyFill="1" applyAlignment="1" applyProtection="1">
      <alignment horizontal="left" vertical="center"/>
    </xf>
    <xf numFmtId="0" fontId="23" fillId="0" borderId="0" xfId="2" applyFont="1" applyFill="1" applyBorder="1" applyAlignment="1" applyProtection="1">
      <alignment vertical="center"/>
    </xf>
    <xf numFmtId="0" fontId="12" fillId="0" borderId="0" xfId="0" applyFont="1" applyFill="1" applyAlignment="1" applyProtection="1">
      <alignment horizontal="left" vertical="center"/>
    </xf>
    <xf numFmtId="0" fontId="24" fillId="0" borderId="0" xfId="0" applyFont="1" applyFill="1" applyAlignment="1" applyProtection="1">
      <alignment horizontal="center" vertical="center"/>
    </xf>
    <xf numFmtId="0" fontId="24" fillId="0" borderId="0" xfId="2" applyFont="1" applyFill="1" applyBorder="1" applyAlignment="1" applyProtection="1">
      <alignment horizontal="center" vertical="center" wrapText="1"/>
    </xf>
    <xf numFmtId="0" fontId="25" fillId="0" borderId="0" xfId="2" applyFont="1" applyBorder="1" applyAlignment="1" applyProtection="1">
      <alignment vertical="center"/>
    </xf>
    <xf numFmtId="176" fontId="17" fillId="0" borderId="0" xfId="2" applyNumberFormat="1" applyFont="1" applyFill="1" applyBorder="1" applyAlignment="1" applyProtection="1">
      <alignment vertical="center"/>
    </xf>
    <xf numFmtId="0" fontId="0" fillId="0" borderId="0" xfId="0" applyFill="1" applyBorder="1" applyAlignment="1" applyProtection="1">
      <alignment vertical="center"/>
    </xf>
    <xf numFmtId="176" fontId="17" fillId="2" borderId="8" xfId="2" applyNumberFormat="1" applyFont="1" applyFill="1" applyBorder="1" applyAlignment="1" applyProtection="1">
      <alignment vertical="center"/>
      <protection locked="0"/>
    </xf>
    <xf numFmtId="0" fontId="26" fillId="0" borderId="0" xfId="2" applyFont="1" applyFill="1" applyBorder="1" applyAlignment="1" applyProtection="1">
      <alignment vertical="center"/>
    </xf>
    <xf numFmtId="0" fontId="19" fillId="3" borderId="16" xfId="2" applyFont="1" applyFill="1" applyBorder="1" applyAlignment="1" applyProtection="1">
      <alignment horizontal="center" vertical="center"/>
    </xf>
    <xf numFmtId="0" fontId="25" fillId="0" borderId="0" xfId="2" applyFont="1" applyAlignment="1" applyProtection="1">
      <alignment vertical="center"/>
    </xf>
    <xf numFmtId="0" fontId="28" fillId="0" borderId="0" xfId="2" applyFont="1" applyAlignment="1" applyProtection="1">
      <alignment vertical="center"/>
    </xf>
    <xf numFmtId="0" fontId="29" fillId="0" borderId="33" xfId="2" applyFont="1" applyBorder="1" applyAlignment="1" applyProtection="1">
      <alignment horizontal="left" vertical="center"/>
    </xf>
    <xf numFmtId="0" fontId="29" fillId="0" borderId="34" xfId="2" applyFont="1" applyBorder="1" applyAlignment="1" applyProtection="1">
      <alignment horizontal="left" vertical="center"/>
    </xf>
    <xf numFmtId="0" fontId="30" fillId="0" borderId="34" xfId="2" applyFont="1" applyBorder="1" applyAlignment="1" applyProtection="1">
      <alignment horizontal="center" vertical="center"/>
    </xf>
    <xf numFmtId="0" fontId="30" fillId="0" borderId="34" xfId="2" applyFont="1" applyBorder="1" applyAlignment="1" applyProtection="1">
      <alignment vertical="center"/>
    </xf>
    <xf numFmtId="0" fontId="25" fillId="0" borderId="34" xfId="2" applyFont="1" applyBorder="1" applyAlignment="1" applyProtection="1">
      <alignment vertical="center"/>
    </xf>
    <xf numFmtId="0" fontId="28" fillId="0" borderId="34" xfId="2" applyFont="1" applyBorder="1" applyAlignment="1" applyProtection="1">
      <alignment vertical="center"/>
    </xf>
    <xf numFmtId="0" fontId="25" fillId="0" borderId="35" xfId="2" applyFont="1" applyBorder="1" applyAlignment="1" applyProtection="1">
      <alignment vertical="center"/>
    </xf>
    <xf numFmtId="0" fontId="25" fillId="0" borderId="36" xfId="2" applyFont="1" applyBorder="1" applyAlignment="1" applyProtection="1">
      <alignment horizontal="left" vertical="center"/>
    </xf>
    <xf numFmtId="0" fontId="25" fillId="0" borderId="0" xfId="2" applyFont="1" applyBorder="1" applyAlignment="1" applyProtection="1">
      <alignment horizontal="left" vertical="center"/>
    </xf>
    <xf numFmtId="38" fontId="31" fillId="0" borderId="37" xfId="4" applyFont="1" applyFill="1" applyBorder="1" applyAlignment="1" applyProtection="1">
      <alignment vertical="center"/>
    </xf>
    <xf numFmtId="38" fontId="31" fillId="0" borderId="38" xfId="4" applyFont="1" applyBorder="1" applyAlignment="1" applyProtection="1">
      <alignment vertical="center"/>
    </xf>
    <xf numFmtId="0" fontId="25" fillId="0" borderId="41" xfId="2" applyFont="1" applyBorder="1" applyAlignment="1" applyProtection="1">
      <alignment horizontal="left" vertical="center"/>
    </xf>
    <xf numFmtId="0" fontId="25" fillId="0" borderId="42" xfId="2" applyFont="1" applyBorder="1" applyAlignment="1" applyProtection="1">
      <alignment horizontal="left" vertical="center"/>
    </xf>
    <xf numFmtId="38" fontId="31" fillId="0" borderId="42" xfId="4" applyFont="1" applyFill="1" applyBorder="1" applyAlignment="1" applyProtection="1">
      <alignment vertical="center"/>
    </xf>
    <xf numFmtId="0" fontId="25" fillId="0" borderId="42" xfId="2" applyFont="1" applyBorder="1" applyAlignment="1" applyProtection="1">
      <alignment vertical="center"/>
    </xf>
    <xf numFmtId="38" fontId="31" fillId="0" borderId="42" xfId="4" applyFont="1" applyBorder="1" applyAlignment="1" applyProtection="1">
      <alignment vertical="center"/>
    </xf>
    <xf numFmtId="0" fontId="25" fillId="0" borderId="43" xfId="2" applyFont="1" applyBorder="1" applyAlignment="1" applyProtection="1">
      <alignment vertical="center"/>
    </xf>
    <xf numFmtId="0" fontId="29" fillId="0" borderId="36" xfId="2" applyFont="1" applyBorder="1" applyAlignment="1" applyProtection="1">
      <alignment horizontal="left" vertical="center"/>
    </xf>
    <xf numFmtId="0" fontId="29" fillId="0" borderId="0" xfId="2" applyFont="1" applyBorder="1" applyAlignment="1" applyProtection="1">
      <alignment horizontal="left" vertical="center"/>
    </xf>
    <xf numFmtId="0" fontId="30" fillId="0" borderId="22" xfId="2" applyFont="1" applyBorder="1" applyAlignment="1" applyProtection="1">
      <alignment horizontal="center" vertical="center"/>
    </xf>
    <xf numFmtId="0" fontId="28" fillId="0" borderId="0" xfId="2" applyFont="1" applyBorder="1" applyAlignment="1" applyProtection="1">
      <alignment vertical="center"/>
    </xf>
    <xf numFmtId="0" fontId="25" fillId="0" borderId="40" xfId="2" applyFont="1" applyBorder="1" applyAlignment="1" applyProtection="1">
      <alignment vertical="center"/>
    </xf>
    <xf numFmtId="0" fontId="31" fillId="0" borderId="0" xfId="2" applyFont="1" applyFill="1" applyBorder="1" applyAlignment="1" applyProtection="1">
      <alignment vertical="center"/>
    </xf>
    <xf numFmtId="0" fontId="28" fillId="0" borderId="0" xfId="2" applyFont="1" applyFill="1" applyBorder="1" applyAlignment="1" applyProtection="1">
      <alignment vertical="center"/>
    </xf>
    <xf numFmtId="0" fontId="25" fillId="0" borderId="36" xfId="2" applyFont="1" applyBorder="1" applyAlignment="1" applyProtection="1">
      <alignment vertical="center"/>
    </xf>
    <xf numFmtId="0" fontId="33" fillId="0" borderId="0" xfId="2" applyFont="1" applyBorder="1" applyAlignment="1" applyProtection="1">
      <alignment horizontal="right" vertical="center"/>
    </xf>
    <xf numFmtId="0" fontId="31" fillId="0" borderId="2" xfId="2" applyFont="1" applyFill="1" applyBorder="1" applyAlignment="1" applyProtection="1">
      <alignment vertical="center"/>
    </xf>
    <xf numFmtId="0" fontId="25" fillId="0" borderId="44" xfId="2" applyFont="1" applyBorder="1" applyAlignment="1" applyProtection="1">
      <alignment vertical="center"/>
    </xf>
    <xf numFmtId="38" fontId="31" fillId="0" borderId="45" xfId="4" applyFont="1" applyBorder="1" applyAlignment="1" applyProtection="1">
      <alignment vertical="center"/>
    </xf>
    <xf numFmtId="3" fontId="8" fillId="0" borderId="0" xfId="5" applyNumberFormat="1" applyFont="1" applyFill="1" applyBorder="1" applyAlignment="1" applyProtection="1">
      <alignment vertical="center"/>
    </xf>
    <xf numFmtId="0" fontId="8" fillId="0" borderId="0" xfId="5" applyFont="1" applyFill="1" applyBorder="1" applyAlignment="1" applyProtection="1">
      <alignment vertical="center"/>
    </xf>
    <xf numFmtId="176" fontId="8" fillId="0" borderId="17" xfId="5" applyNumberFormat="1" applyFont="1" applyFill="1" applyBorder="1" applyAlignment="1" applyProtection="1">
      <alignment vertical="center"/>
    </xf>
    <xf numFmtId="38" fontId="8" fillId="0" borderId="0" xfId="1" applyFont="1" applyFill="1" applyBorder="1" applyAlignment="1" applyProtection="1">
      <alignment vertical="center"/>
    </xf>
    <xf numFmtId="38" fontId="8" fillId="0" borderId="17" xfId="1" applyFont="1" applyFill="1" applyBorder="1" applyAlignment="1" applyProtection="1">
      <alignment vertical="center"/>
    </xf>
    <xf numFmtId="0" fontId="8" fillId="0" borderId="0" xfId="5" applyFont="1" applyFill="1" applyBorder="1" applyAlignment="1" applyProtection="1">
      <alignment horizontal="right" vertical="center"/>
    </xf>
    <xf numFmtId="38" fontId="34" fillId="0" borderId="0" xfId="6" applyFont="1" applyFill="1" applyBorder="1" applyAlignment="1" applyProtection="1">
      <alignment vertical="center"/>
    </xf>
    <xf numFmtId="38" fontId="31" fillId="0" borderId="46" xfId="4" applyFont="1" applyBorder="1" applyAlignment="1" applyProtection="1">
      <alignment vertical="center"/>
    </xf>
    <xf numFmtId="0" fontId="25" fillId="0" borderId="0" xfId="2" applyFont="1" applyBorder="1" applyAlignment="1" applyProtection="1">
      <alignment horizontal="right" vertical="center"/>
    </xf>
    <xf numFmtId="38" fontId="31" fillId="0" borderId="2" xfId="4" applyFont="1" applyBorder="1" applyAlignment="1" applyProtection="1">
      <alignment vertical="center"/>
    </xf>
    <xf numFmtId="38" fontId="31" fillId="0" borderId="0" xfId="4" applyFont="1" applyFill="1" applyBorder="1" applyAlignment="1" applyProtection="1">
      <alignment vertical="center"/>
    </xf>
    <xf numFmtId="38" fontId="31" fillId="0" borderId="0" xfId="4" applyFont="1" applyBorder="1" applyAlignment="1" applyProtection="1">
      <alignment vertical="center"/>
    </xf>
    <xf numFmtId="0" fontId="29" fillId="0" borderId="47" xfId="2" applyFont="1" applyBorder="1" applyAlignment="1" applyProtection="1">
      <alignment vertical="center"/>
    </xf>
    <xf numFmtId="0" fontId="29" fillId="0" borderId="48" xfId="2" applyFont="1" applyBorder="1" applyAlignment="1" applyProtection="1">
      <alignment horizontal="right" vertical="center"/>
    </xf>
    <xf numFmtId="0" fontId="21" fillId="0" borderId="48" xfId="2" applyFont="1" applyBorder="1" applyAlignment="1" applyProtection="1">
      <alignment vertical="center"/>
    </xf>
    <xf numFmtId="0" fontId="25" fillId="0" borderId="48" xfId="2" applyFont="1" applyBorder="1" applyAlignment="1" applyProtection="1">
      <alignment vertical="center"/>
    </xf>
    <xf numFmtId="0" fontId="36" fillId="0" borderId="48" xfId="2" applyFont="1" applyBorder="1" applyAlignment="1" applyProtection="1">
      <alignment horizontal="center" vertical="center"/>
    </xf>
    <xf numFmtId="38" fontId="31" fillId="0" borderId="48" xfId="4" applyFont="1" applyBorder="1" applyAlignment="1" applyProtection="1">
      <alignment vertical="center"/>
    </xf>
    <xf numFmtId="0" fontId="25" fillId="0" borderId="49" xfId="2" applyFont="1" applyBorder="1" applyAlignment="1" applyProtection="1">
      <alignment vertical="center"/>
    </xf>
    <xf numFmtId="0" fontId="32" fillId="0" borderId="36" xfId="2" applyFont="1" applyFill="1" applyBorder="1" applyAlignment="1" applyProtection="1">
      <alignment vertical="center"/>
    </xf>
    <xf numFmtId="0" fontId="32" fillId="0" borderId="0" xfId="2" applyFont="1" applyFill="1" applyBorder="1" applyAlignment="1" applyProtection="1">
      <alignment vertical="center"/>
    </xf>
    <xf numFmtId="38" fontId="31" fillId="0" borderId="50" xfId="4" applyFont="1" applyFill="1" applyBorder="1" applyAlignment="1" applyProtection="1">
      <alignment vertical="center"/>
    </xf>
    <xf numFmtId="0" fontId="25" fillId="0" borderId="0" xfId="2" applyFont="1" applyFill="1" applyBorder="1" applyAlignment="1" applyProtection="1">
      <alignment vertical="center"/>
    </xf>
    <xf numFmtId="0" fontId="25" fillId="0" borderId="0" xfId="2" applyFont="1" applyFill="1" applyBorder="1" applyAlignment="1" applyProtection="1">
      <alignment horizontal="left" vertical="center"/>
    </xf>
    <xf numFmtId="0" fontId="25" fillId="0" borderId="51" xfId="2" applyFont="1" applyBorder="1" applyAlignment="1" applyProtection="1">
      <alignment horizontal="left" vertical="center"/>
    </xf>
    <xf numFmtId="0" fontId="25" fillId="0" borderId="52" xfId="2" applyFont="1" applyBorder="1" applyAlignment="1" applyProtection="1">
      <alignment horizontal="left" vertical="center"/>
    </xf>
    <xf numFmtId="38" fontId="31" fillId="0" borderId="52" xfId="4" applyFont="1" applyFill="1" applyBorder="1" applyAlignment="1" applyProtection="1">
      <alignment vertical="center"/>
    </xf>
    <xf numFmtId="0" fontId="25" fillId="0" borderId="52" xfId="2" applyFont="1" applyBorder="1" applyAlignment="1" applyProtection="1">
      <alignment vertical="center"/>
    </xf>
    <xf numFmtId="38" fontId="31" fillId="0" borderId="52" xfId="4" applyFont="1" applyBorder="1" applyAlignment="1" applyProtection="1">
      <alignment vertical="center"/>
    </xf>
    <xf numFmtId="0" fontId="25" fillId="0" borderId="53" xfId="2" applyFont="1" applyBorder="1" applyAlignment="1" applyProtection="1">
      <alignment vertical="center"/>
    </xf>
    <xf numFmtId="0" fontId="2" fillId="0" borderId="0" xfId="5" applyBorder="1" applyAlignment="1" applyProtection="1">
      <alignment vertical="center"/>
    </xf>
    <xf numFmtId="0" fontId="37" fillId="0" borderId="0" xfId="2" applyFont="1" applyBorder="1" applyAlignment="1" applyProtection="1">
      <alignment horizontal="left" vertical="center"/>
    </xf>
    <xf numFmtId="0" fontId="36" fillId="0" borderId="54" xfId="2" applyFont="1" applyBorder="1" applyAlignment="1" applyProtection="1">
      <alignment horizontal="center" vertical="center"/>
    </xf>
    <xf numFmtId="0" fontId="25" fillId="0" borderId="40" xfId="2" applyFont="1" applyFill="1" applyBorder="1" applyAlignment="1" applyProtection="1">
      <alignment vertical="center"/>
    </xf>
    <xf numFmtId="38" fontId="25" fillId="0" borderId="36" xfId="4" applyFont="1" applyFill="1" applyBorder="1" applyAlignment="1" applyProtection="1">
      <alignment horizontal="right" vertical="center"/>
    </xf>
    <xf numFmtId="38" fontId="25" fillId="0" borderId="0" xfId="4" applyFont="1" applyFill="1" applyBorder="1" applyAlignment="1" applyProtection="1">
      <alignment horizontal="right" vertical="center"/>
    </xf>
    <xf numFmtId="38" fontId="31" fillId="0" borderId="26" xfId="4" applyFont="1" applyFill="1" applyBorder="1" applyAlignment="1" applyProtection="1">
      <alignment vertical="center"/>
    </xf>
    <xf numFmtId="0" fontId="37" fillId="0" borderId="41" xfId="2" applyFont="1" applyBorder="1" applyAlignment="1" applyProtection="1">
      <alignment horizontal="left" vertical="center"/>
    </xf>
    <xf numFmtId="0" fontId="37" fillId="0" borderId="42" xfId="2" applyFont="1" applyBorder="1" applyAlignment="1" applyProtection="1">
      <alignment horizontal="left" vertical="center"/>
    </xf>
    <xf numFmtId="0" fontId="15" fillId="4" borderId="36" xfId="2" applyFont="1" applyFill="1" applyBorder="1" applyAlignment="1" applyProtection="1">
      <alignment horizontal="left" vertical="center"/>
    </xf>
    <xf numFmtId="0" fontId="15" fillId="4" borderId="0" xfId="2" applyFont="1" applyFill="1" applyBorder="1" applyAlignment="1" applyProtection="1">
      <alignment horizontal="left" vertical="center"/>
    </xf>
    <xf numFmtId="0" fontId="38" fillId="4" borderId="0" xfId="2" applyFont="1" applyFill="1" applyBorder="1" applyAlignment="1" applyProtection="1">
      <alignment vertical="center"/>
    </xf>
    <xf numFmtId="38" fontId="31" fillId="4" borderId="0" xfId="4" applyFont="1" applyFill="1" applyBorder="1" applyAlignment="1" applyProtection="1">
      <alignment vertical="center"/>
    </xf>
    <xf numFmtId="0" fontId="25" fillId="4" borderId="40" xfId="2" applyFont="1" applyFill="1" applyBorder="1" applyAlignment="1" applyProtection="1">
      <alignment vertical="center"/>
    </xf>
    <xf numFmtId="0" fontId="38" fillId="4" borderId="36" xfId="2" applyFont="1" applyFill="1" applyBorder="1" applyAlignment="1" applyProtection="1">
      <alignment vertical="center"/>
    </xf>
    <xf numFmtId="0" fontId="13" fillId="4" borderId="0" xfId="2" applyFont="1" applyFill="1" applyBorder="1" applyAlignment="1" applyProtection="1">
      <alignment horizontal="right" vertical="center"/>
    </xf>
    <xf numFmtId="38" fontId="31" fillId="5" borderId="55" xfId="2" applyNumberFormat="1" applyFont="1" applyFill="1" applyBorder="1" applyAlignment="1" applyProtection="1">
      <alignment vertical="center"/>
    </xf>
    <xf numFmtId="0" fontId="38" fillId="4" borderId="56" xfId="2" applyFont="1" applyFill="1" applyBorder="1" applyAlignment="1" applyProtection="1">
      <alignment vertical="center"/>
    </xf>
    <xf numFmtId="0" fontId="38" fillId="4" borderId="57" xfId="2" applyFont="1" applyFill="1" applyBorder="1" applyAlignment="1" applyProtection="1">
      <alignment vertical="center"/>
    </xf>
    <xf numFmtId="0" fontId="28" fillId="4" borderId="57" xfId="2" applyFont="1" applyFill="1" applyBorder="1" applyAlignment="1" applyProtection="1">
      <alignment vertical="center"/>
    </xf>
    <xf numFmtId="0" fontId="33" fillId="4" borderId="58" xfId="2" applyFont="1" applyFill="1" applyBorder="1" applyAlignment="1" applyProtection="1">
      <alignment horizontal="right" vertical="center"/>
    </xf>
    <xf numFmtId="0" fontId="30" fillId="0" borderId="0" xfId="2" applyFont="1" applyBorder="1" applyAlignment="1" applyProtection="1">
      <alignment vertical="center" wrapText="1"/>
    </xf>
    <xf numFmtId="0" fontId="40" fillId="0" borderId="62" xfId="2" applyFont="1" applyBorder="1" applyAlignment="1" applyProtection="1">
      <alignment horizontal="left" vertical="center"/>
    </xf>
    <xf numFmtId="0" fontId="40" fillId="0" borderId="63" xfId="2" applyFont="1" applyBorder="1" applyAlignment="1" applyProtection="1">
      <alignment horizontal="left" vertical="center"/>
    </xf>
    <xf numFmtId="0" fontId="30" fillId="0" borderId="63" xfId="2" applyFont="1" applyBorder="1" applyAlignment="1" applyProtection="1">
      <alignment horizontal="center" vertical="center"/>
    </xf>
    <xf numFmtId="0" fontId="30" fillId="0" borderId="63" xfId="2" applyFont="1" applyBorder="1" applyAlignment="1" applyProtection="1">
      <alignment vertical="center"/>
    </xf>
    <xf numFmtId="0" fontId="25" fillId="0" borderId="63" xfId="2" applyFont="1" applyBorder="1" applyAlignment="1" applyProtection="1">
      <alignment vertical="center"/>
    </xf>
    <xf numFmtId="0" fontId="28" fillId="0" borderId="63" xfId="2" applyFont="1" applyBorder="1" applyAlignment="1" applyProtection="1">
      <alignment vertical="center"/>
    </xf>
    <xf numFmtId="0" fontId="25" fillId="0" borderId="64" xfId="2" applyFont="1" applyBorder="1" applyAlignment="1" applyProtection="1">
      <alignment vertical="center"/>
    </xf>
    <xf numFmtId="0" fontId="25" fillId="0" borderId="65" xfId="2" applyFont="1" applyBorder="1" applyAlignment="1" applyProtection="1">
      <alignment horizontal="left" vertical="center"/>
    </xf>
    <xf numFmtId="0" fontId="25" fillId="0" borderId="67" xfId="2" applyFont="1" applyBorder="1" applyAlignment="1" applyProtection="1">
      <alignment horizontal="left" vertical="center"/>
    </xf>
    <xf numFmtId="0" fontId="25" fillId="0" borderId="68" xfId="2" applyFont="1" applyBorder="1" applyAlignment="1" applyProtection="1">
      <alignment horizontal="left" vertical="center"/>
    </xf>
    <xf numFmtId="38" fontId="31" fillId="0" borderId="68" xfId="4" applyFont="1" applyFill="1" applyBorder="1" applyAlignment="1" applyProtection="1">
      <alignment vertical="center"/>
    </xf>
    <xf numFmtId="0" fontId="25" fillId="0" borderId="68" xfId="2" applyFont="1" applyBorder="1" applyAlignment="1" applyProtection="1">
      <alignment vertical="center"/>
    </xf>
    <xf numFmtId="38" fontId="31" fillId="0" borderId="68" xfId="4" applyFont="1" applyBorder="1" applyAlignment="1" applyProtection="1">
      <alignment vertical="center"/>
    </xf>
    <xf numFmtId="0" fontId="25" fillId="0" borderId="69" xfId="2" applyFont="1" applyBorder="1" applyAlignment="1" applyProtection="1">
      <alignment vertical="center"/>
    </xf>
    <xf numFmtId="0" fontId="40" fillId="0" borderId="65" xfId="2" applyFont="1" applyBorder="1" applyAlignment="1" applyProtection="1">
      <alignment horizontal="left" vertical="center"/>
    </xf>
    <xf numFmtId="0" fontId="40" fillId="0" borderId="0" xfId="2" applyFont="1" applyBorder="1" applyAlignment="1" applyProtection="1">
      <alignment horizontal="left" vertical="center"/>
    </xf>
    <xf numFmtId="0" fontId="30" fillId="0" borderId="0" xfId="2" applyFont="1" applyBorder="1" applyAlignment="1" applyProtection="1">
      <alignment horizontal="center" vertical="center"/>
    </xf>
    <xf numFmtId="0" fontId="25" fillId="0" borderId="66" xfId="2" applyFont="1" applyBorder="1" applyAlignment="1" applyProtection="1">
      <alignment vertical="center"/>
    </xf>
    <xf numFmtId="0" fontId="25" fillId="0" borderId="65" xfId="2" applyFont="1" applyBorder="1" applyAlignment="1" applyProtection="1">
      <alignment vertical="center"/>
    </xf>
    <xf numFmtId="0" fontId="31" fillId="0" borderId="37" xfId="2" applyFont="1" applyFill="1" applyBorder="1" applyAlignment="1" applyProtection="1">
      <alignment vertical="center"/>
    </xf>
    <xf numFmtId="0" fontId="41" fillId="0" borderId="0" xfId="2" applyFont="1" applyBorder="1" applyAlignment="1" applyProtection="1">
      <alignment vertical="center"/>
    </xf>
    <xf numFmtId="0" fontId="42" fillId="0" borderId="70" xfId="2" applyFont="1" applyBorder="1" applyAlignment="1" applyProtection="1">
      <alignment vertical="center"/>
    </xf>
    <xf numFmtId="0" fontId="42" fillId="0" borderId="71" xfId="2" applyFont="1" applyBorder="1" applyAlignment="1" applyProtection="1">
      <alignment horizontal="right" vertical="center"/>
    </xf>
    <xf numFmtId="0" fontId="21" fillId="0" borderId="71" xfId="2" applyFont="1" applyBorder="1" applyAlignment="1" applyProtection="1">
      <alignment vertical="center"/>
    </xf>
    <xf numFmtId="0" fontId="25" fillId="0" borderId="71" xfId="2" applyFont="1" applyBorder="1" applyAlignment="1" applyProtection="1">
      <alignment vertical="center"/>
    </xf>
    <xf numFmtId="0" fontId="40" fillId="0" borderId="71" xfId="2" applyFont="1" applyBorder="1" applyAlignment="1" applyProtection="1">
      <alignment horizontal="center" vertical="center"/>
    </xf>
    <xf numFmtId="38" fontId="31" fillId="0" borderId="71" xfId="4" applyFont="1" applyBorder="1" applyAlignment="1" applyProtection="1">
      <alignment vertical="center"/>
    </xf>
    <xf numFmtId="0" fontId="25" fillId="0" borderId="72" xfId="2" applyFont="1" applyBorder="1" applyAlignment="1" applyProtection="1">
      <alignment vertical="center"/>
    </xf>
    <xf numFmtId="0" fontId="32" fillId="0" borderId="65" xfId="2" applyFont="1" applyFill="1" applyBorder="1" applyAlignment="1" applyProtection="1">
      <alignment vertical="center"/>
    </xf>
    <xf numFmtId="0" fontId="25" fillId="0" borderId="73" xfId="2" applyFont="1" applyBorder="1" applyAlignment="1" applyProtection="1">
      <alignment horizontal="left" vertical="center"/>
    </xf>
    <xf numFmtId="0" fontId="25" fillId="0" borderId="74" xfId="2" applyFont="1" applyBorder="1" applyAlignment="1" applyProtection="1">
      <alignment horizontal="left" vertical="center"/>
    </xf>
    <xf numFmtId="38" fontId="31" fillId="0" borderId="74" xfId="4" applyFont="1" applyFill="1" applyBorder="1" applyAlignment="1" applyProtection="1">
      <alignment vertical="center"/>
    </xf>
    <xf numFmtId="0" fontId="25" fillId="0" borderId="74" xfId="2" applyFont="1" applyBorder="1" applyAlignment="1" applyProtection="1">
      <alignment vertical="center"/>
    </xf>
    <xf numFmtId="38" fontId="31" fillId="0" borderId="74" xfId="4" applyFont="1" applyBorder="1" applyAlignment="1" applyProtection="1">
      <alignment vertical="center"/>
    </xf>
    <xf numFmtId="0" fontId="25" fillId="0" borderId="75" xfId="2" applyFont="1" applyBorder="1" applyAlignment="1" applyProtection="1">
      <alignment vertical="center"/>
    </xf>
    <xf numFmtId="0" fontId="42" fillId="0" borderId="65" xfId="2" applyFont="1" applyBorder="1" applyAlignment="1" applyProtection="1">
      <alignment horizontal="left" vertical="center"/>
    </xf>
    <xf numFmtId="0" fontId="42" fillId="0" borderId="0" xfId="2" applyFont="1" applyBorder="1" applyAlignment="1" applyProtection="1">
      <alignment horizontal="left" vertical="center"/>
    </xf>
    <xf numFmtId="0" fontId="40" fillId="0" borderId="54" xfId="2" applyFont="1" applyBorder="1" applyAlignment="1" applyProtection="1">
      <alignment horizontal="center" vertical="center"/>
    </xf>
    <xf numFmtId="0" fontId="25" fillId="0" borderId="66" xfId="2" applyFont="1" applyFill="1" applyBorder="1" applyAlignment="1" applyProtection="1">
      <alignment vertical="center"/>
    </xf>
    <xf numFmtId="38" fontId="25" fillId="0" borderId="65" xfId="4" applyFont="1" applyFill="1" applyBorder="1" applyAlignment="1" applyProtection="1">
      <alignment horizontal="right" vertical="center"/>
    </xf>
    <xf numFmtId="0" fontId="37" fillId="0" borderId="73" xfId="2" applyFont="1" applyBorder="1" applyAlignment="1" applyProtection="1">
      <alignment horizontal="left" vertical="center"/>
    </xf>
    <xf numFmtId="0" fontId="37" fillId="0" borderId="74" xfId="2" applyFont="1" applyBorder="1" applyAlignment="1" applyProtection="1">
      <alignment horizontal="left" vertical="center"/>
    </xf>
    <xf numFmtId="0" fontId="15" fillId="6" borderId="65" xfId="2" applyFont="1" applyFill="1" applyBorder="1" applyAlignment="1" applyProtection="1">
      <alignment horizontal="left" vertical="center"/>
    </xf>
    <xf numFmtId="0" fontId="15" fillId="6" borderId="0" xfId="2" applyFont="1" applyFill="1" applyBorder="1" applyAlignment="1" applyProtection="1">
      <alignment horizontal="left" vertical="center"/>
    </xf>
    <xf numFmtId="0" fontId="38" fillId="6" borderId="0" xfId="2" applyFont="1" applyFill="1" applyBorder="1" applyAlignment="1" applyProtection="1">
      <alignment vertical="center"/>
    </xf>
    <xf numFmtId="38" fontId="31" fillId="6" borderId="0" xfId="4" applyFont="1" applyFill="1" applyBorder="1" applyAlignment="1" applyProtection="1">
      <alignment vertical="center"/>
    </xf>
    <xf numFmtId="0" fontId="25" fillId="6" borderId="66" xfId="2" applyFont="1" applyFill="1" applyBorder="1" applyAlignment="1" applyProtection="1">
      <alignment vertical="center"/>
    </xf>
    <xf numFmtId="0" fontId="38" fillId="6" borderId="65" xfId="2" applyFont="1" applyFill="1" applyBorder="1" applyAlignment="1" applyProtection="1">
      <alignment vertical="center"/>
    </xf>
    <xf numFmtId="0" fontId="13" fillId="6" borderId="0" xfId="2" applyFont="1" applyFill="1" applyBorder="1" applyAlignment="1" applyProtection="1">
      <alignment horizontal="right" vertical="center"/>
    </xf>
    <xf numFmtId="0" fontId="38" fillId="6" borderId="76" xfId="2" applyFont="1" applyFill="1" applyBorder="1" applyAlignment="1" applyProtection="1">
      <alignment vertical="center"/>
    </xf>
    <xf numFmtId="0" fontId="38" fillId="6" borderId="1" xfId="2" applyFont="1" applyFill="1" applyBorder="1" applyAlignment="1" applyProtection="1">
      <alignment vertical="center"/>
    </xf>
    <xf numFmtId="0" fontId="28" fillId="6" borderId="1" xfId="2" applyFont="1" applyFill="1" applyBorder="1" applyAlignment="1" applyProtection="1">
      <alignment vertical="center"/>
    </xf>
    <xf numFmtId="0" fontId="33" fillId="6" borderId="77" xfId="2" applyFont="1" applyFill="1" applyBorder="1" applyAlignment="1" applyProtection="1">
      <alignment horizontal="right" vertical="center"/>
    </xf>
    <xf numFmtId="0" fontId="43" fillId="0" borderId="81" xfId="2" applyFont="1" applyBorder="1" applyAlignment="1" applyProtection="1">
      <alignment horizontal="left" vertical="center"/>
    </xf>
    <xf numFmtId="0" fontId="43" fillId="0" borderId="82" xfId="2" applyFont="1" applyBorder="1" applyAlignment="1" applyProtection="1">
      <alignment horizontal="left" vertical="center"/>
    </xf>
    <xf numFmtId="0" fontId="30" fillId="0" borderId="82" xfId="2" applyFont="1" applyBorder="1" applyAlignment="1" applyProtection="1">
      <alignment horizontal="center" vertical="center"/>
    </xf>
    <xf numFmtId="0" fontId="30" fillId="0" borderId="82" xfId="2" applyFont="1" applyBorder="1" applyAlignment="1" applyProtection="1">
      <alignment vertical="center"/>
    </xf>
    <xf numFmtId="0" fontId="25" fillId="0" borderId="82" xfId="2" applyFont="1" applyBorder="1" applyAlignment="1" applyProtection="1">
      <alignment vertical="center"/>
    </xf>
    <xf numFmtId="0" fontId="28" fillId="0" borderId="82" xfId="2" applyFont="1" applyBorder="1" applyAlignment="1" applyProtection="1">
      <alignment vertical="center"/>
    </xf>
    <xf numFmtId="0" fontId="25" fillId="0" borderId="83" xfId="2" applyFont="1" applyBorder="1" applyAlignment="1" applyProtection="1">
      <alignment vertical="center"/>
    </xf>
    <xf numFmtId="0" fontId="25" fillId="0" borderId="84" xfId="2" applyFont="1" applyBorder="1" applyAlignment="1" applyProtection="1">
      <alignment horizontal="left" vertical="center"/>
    </xf>
    <xf numFmtId="0" fontId="25" fillId="0" borderId="86" xfId="2" applyFont="1" applyBorder="1" applyAlignment="1" applyProtection="1">
      <alignment horizontal="left" vertical="center"/>
    </xf>
    <xf numFmtId="0" fontId="25" fillId="0" borderId="87" xfId="2" applyFont="1" applyBorder="1" applyAlignment="1" applyProtection="1">
      <alignment horizontal="left" vertical="center"/>
    </xf>
    <xf numFmtId="38" fontId="31" fillId="0" borderId="87" xfId="4" applyFont="1" applyFill="1" applyBorder="1" applyAlignment="1" applyProtection="1">
      <alignment vertical="center"/>
    </xf>
    <xf numFmtId="0" fontId="25" fillId="0" borderId="87" xfId="2" applyFont="1" applyBorder="1" applyAlignment="1" applyProtection="1">
      <alignment vertical="center"/>
    </xf>
    <xf numFmtId="38" fontId="31" fillId="0" borderId="87" xfId="4" applyFont="1" applyBorder="1" applyAlignment="1" applyProtection="1">
      <alignment vertical="center"/>
    </xf>
    <xf numFmtId="0" fontId="25" fillId="0" borderId="88" xfId="2" applyFont="1" applyBorder="1" applyAlignment="1" applyProtection="1">
      <alignment vertical="center"/>
    </xf>
    <xf numFmtId="0" fontId="43" fillId="0" borderId="84" xfId="2" applyFont="1" applyBorder="1" applyAlignment="1" applyProtection="1">
      <alignment horizontal="left" vertical="center"/>
    </xf>
    <xf numFmtId="0" fontId="43" fillId="0" borderId="0" xfId="2" applyFont="1" applyBorder="1" applyAlignment="1" applyProtection="1">
      <alignment horizontal="left" vertical="center"/>
    </xf>
    <xf numFmtId="0" fontId="25" fillId="0" borderId="85" xfId="2" applyFont="1" applyBorder="1" applyAlignment="1" applyProtection="1">
      <alignment vertical="center"/>
    </xf>
    <xf numFmtId="0" fontId="25" fillId="0" borderId="84" xfId="2" applyFont="1" applyBorder="1" applyAlignment="1" applyProtection="1">
      <alignment vertical="center"/>
    </xf>
    <xf numFmtId="0" fontId="33" fillId="0" borderId="89" xfId="2" applyFont="1" applyBorder="1" applyAlignment="1" applyProtection="1">
      <alignment horizontal="right" vertical="center"/>
    </xf>
    <xf numFmtId="38" fontId="31" fillId="0" borderId="37" xfId="2" applyNumberFormat="1" applyFont="1" applyFill="1" applyBorder="1" applyAlignment="1" applyProtection="1">
      <alignment vertical="center"/>
    </xf>
    <xf numFmtId="0" fontId="43" fillId="0" borderId="91" xfId="2" applyFont="1" applyBorder="1" applyAlignment="1" applyProtection="1">
      <alignment horizontal="left" vertical="center"/>
    </xf>
    <xf numFmtId="0" fontId="43" fillId="0" borderId="92" xfId="2" applyFont="1" applyBorder="1" applyAlignment="1" applyProtection="1">
      <alignment horizontal="left" vertical="center"/>
    </xf>
    <xf numFmtId="0" fontId="21" fillId="0" borderId="92" xfId="2" applyFont="1" applyBorder="1" applyAlignment="1" applyProtection="1">
      <alignment vertical="center"/>
    </xf>
    <xf numFmtId="0" fontId="25" fillId="0" borderId="92" xfId="2" applyFont="1" applyBorder="1" applyAlignment="1" applyProtection="1">
      <alignment vertical="center"/>
    </xf>
    <xf numFmtId="0" fontId="43" fillId="0" borderId="92" xfId="2" applyFont="1" applyBorder="1" applyAlignment="1" applyProtection="1">
      <alignment horizontal="center" vertical="center"/>
    </xf>
    <xf numFmtId="38" fontId="31" fillId="0" borderId="92" xfId="4" applyFont="1" applyBorder="1" applyAlignment="1" applyProtection="1">
      <alignment vertical="center"/>
    </xf>
    <xf numFmtId="0" fontId="25" fillId="0" borderId="93" xfId="2" applyFont="1" applyBorder="1" applyAlignment="1" applyProtection="1">
      <alignment vertical="center"/>
    </xf>
    <xf numFmtId="0" fontId="32" fillId="0" borderId="84" xfId="2" applyFont="1" applyFill="1" applyBorder="1" applyAlignment="1" applyProtection="1">
      <alignment vertical="center"/>
    </xf>
    <xf numFmtId="38" fontId="31" fillId="0" borderId="94" xfId="4" applyFont="1" applyFill="1" applyBorder="1" applyAlignment="1" applyProtection="1">
      <alignment vertical="center"/>
    </xf>
    <xf numFmtId="0" fontId="25" fillId="0" borderId="95" xfId="2" applyFont="1" applyBorder="1" applyAlignment="1" applyProtection="1">
      <alignment horizontal="left" vertical="center"/>
    </xf>
    <xf numFmtId="0" fontId="25" fillId="0" borderId="96" xfId="2" applyFont="1" applyBorder="1" applyAlignment="1" applyProtection="1">
      <alignment horizontal="left" vertical="center"/>
    </xf>
    <xf numFmtId="38" fontId="31" fillId="0" borderId="96" xfId="4" applyFont="1" applyFill="1" applyBorder="1" applyAlignment="1" applyProtection="1">
      <alignment vertical="center"/>
    </xf>
    <xf numFmtId="0" fontId="25" fillId="0" borderId="96" xfId="2" applyFont="1" applyBorder="1" applyAlignment="1" applyProtection="1">
      <alignment vertical="center"/>
    </xf>
    <xf numFmtId="38" fontId="31" fillId="0" borderId="96" xfId="4" applyFont="1" applyBorder="1" applyAlignment="1" applyProtection="1">
      <alignment vertical="center"/>
    </xf>
    <xf numFmtId="0" fontId="25" fillId="0" borderId="97" xfId="2" applyFont="1" applyBorder="1" applyAlignment="1" applyProtection="1">
      <alignment vertical="center"/>
    </xf>
    <xf numFmtId="0" fontId="15" fillId="7" borderId="84" xfId="2" applyFont="1" applyFill="1" applyBorder="1" applyAlignment="1" applyProtection="1">
      <alignment horizontal="left" vertical="center"/>
    </xf>
    <xf numFmtId="0" fontId="15" fillId="7" borderId="0" xfId="2" applyFont="1" applyFill="1" applyBorder="1" applyAlignment="1" applyProtection="1">
      <alignment horizontal="left" vertical="center"/>
    </xf>
    <xf numFmtId="0" fontId="38" fillId="7" borderId="0" xfId="2" applyFont="1" applyFill="1" applyBorder="1" applyAlignment="1" applyProtection="1">
      <alignment vertical="center"/>
    </xf>
    <xf numFmtId="38" fontId="31" fillId="7" borderId="0" xfId="4" applyFont="1" applyFill="1" applyBorder="1" applyAlignment="1" applyProtection="1">
      <alignment vertical="center"/>
    </xf>
    <xf numFmtId="0" fontId="25" fillId="7" borderId="85" xfId="2" applyFont="1" applyFill="1" applyBorder="1" applyAlignment="1" applyProtection="1">
      <alignment vertical="center"/>
    </xf>
    <xf numFmtId="0" fontId="38" fillId="7" borderId="84" xfId="2" applyFont="1" applyFill="1" applyBorder="1" applyAlignment="1" applyProtection="1">
      <alignment vertical="center"/>
    </xf>
    <xf numFmtId="0" fontId="13" fillId="7" borderId="0" xfId="2" applyFont="1" applyFill="1" applyBorder="1" applyAlignment="1" applyProtection="1">
      <alignment horizontal="right" vertical="center"/>
    </xf>
    <xf numFmtId="0" fontId="38" fillId="7" borderId="98" xfId="2" applyFont="1" applyFill="1" applyBorder="1" applyAlignment="1" applyProtection="1">
      <alignment vertical="center"/>
    </xf>
    <xf numFmtId="0" fontId="38" fillId="7" borderId="99" xfId="2" applyFont="1" applyFill="1" applyBorder="1" applyAlignment="1" applyProtection="1">
      <alignment vertical="center"/>
    </xf>
    <xf numFmtId="0" fontId="28" fillId="7" borderId="99" xfId="2" applyFont="1" applyFill="1" applyBorder="1" applyAlignment="1" applyProtection="1">
      <alignment vertical="center"/>
    </xf>
    <xf numFmtId="0" fontId="33" fillId="7" borderId="100" xfId="2" applyFont="1" applyFill="1" applyBorder="1" applyAlignment="1" applyProtection="1">
      <alignment horizontal="right" vertical="center"/>
    </xf>
    <xf numFmtId="0" fontId="44" fillId="8" borderId="101" xfId="2" applyFont="1" applyFill="1" applyBorder="1" applyAlignment="1" applyProtection="1">
      <alignment vertical="center"/>
    </xf>
    <xf numFmtId="0" fontId="44" fillId="8" borderId="102" xfId="2" applyFont="1" applyFill="1" applyBorder="1" applyAlignment="1" applyProtection="1">
      <alignment vertical="center"/>
    </xf>
    <xf numFmtId="0" fontId="28" fillId="8" borderId="102" xfId="2" applyFont="1" applyFill="1" applyBorder="1" applyAlignment="1" applyProtection="1">
      <alignment vertical="center"/>
    </xf>
    <xf numFmtId="0" fontId="45" fillId="8" borderId="102" xfId="2" applyFont="1" applyFill="1" applyBorder="1" applyAlignment="1" applyProtection="1">
      <alignment vertical="center"/>
    </xf>
    <xf numFmtId="0" fontId="44" fillId="8" borderId="102" xfId="2" applyFont="1" applyFill="1" applyBorder="1" applyAlignment="1" applyProtection="1">
      <alignment horizontal="right" vertical="center"/>
    </xf>
    <xf numFmtId="38" fontId="31" fillId="5" borderId="103" xfId="2" applyNumberFormat="1" applyFont="1" applyFill="1" applyBorder="1" applyAlignment="1" applyProtection="1">
      <alignment vertical="center"/>
    </xf>
    <xf numFmtId="0" fontId="45" fillId="8" borderId="104" xfId="2" applyFont="1" applyFill="1" applyBorder="1" applyAlignment="1" applyProtection="1">
      <alignment vertical="center"/>
    </xf>
    <xf numFmtId="0" fontId="8" fillId="0" borderId="0" xfId="5" applyFont="1" applyBorder="1" applyAlignment="1" applyProtection="1">
      <alignment vertical="center"/>
    </xf>
    <xf numFmtId="0" fontId="18" fillId="2" borderId="8" xfId="3" applyFont="1" applyFill="1" applyBorder="1" applyAlignment="1" applyProtection="1">
      <alignment horizontal="center" vertical="center" shrinkToFit="1"/>
      <protection locked="0"/>
    </xf>
    <xf numFmtId="0" fontId="3" fillId="0" borderId="0" xfId="2" applyFont="1" applyAlignment="1" applyProtection="1">
      <alignment horizontal="center" vertical="center"/>
    </xf>
    <xf numFmtId="0" fontId="2" fillId="0" borderId="0" xfId="2" applyFont="1" applyAlignment="1" applyProtection="1">
      <alignment horizontal="center" vertical="center"/>
    </xf>
    <xf numFmtId="0" fontId="6" fillId="0" borderId="0" xfId="2" applyFont="1" applyFill="1" applyAlignment="1" applyProtection="1">
      <alignment horizontal="center" vertical="center" wrapText="1"/>
    </xf>
    <xf numFmtId="0" fontId="5" fillId="0" borderId="0" xfId="2" applyFont="1" applyFill="1" applyBorder="1" applyAlignment="1" applyProtection="1">
      <alignment horizontal="center" vertical="center" wrapText="1"/>
    </xf>
    <xf numFmtId="0" fontId="13" fillId="3" borderId="4" xfId="2" applyFont="1" applyFill="1" applyBorder="1" applyAlignment="1" applyProtection="1">
      <alignment horizontal="center" vertical="center" wrapText="1"/>
    </xf>
    <xf numFmtId="0" fontId="18" fillId="2" borderId="6" xfId="3" applyFont="1" applyFill="1" applyBorder="1" applyAlignment="1" applyProtection="1">
      <alignment horizontal="center" vertical="center" shrinkToFit="1"/>
      <protection locked="0"/>
    </xf>
    <xf numFmtId="0" fontId="18" fillId="2" borderId="7" xfId="3" applyFont="1" applyFill="1" applyBorder="1" applyAlignment="1" applyProtection="1">
      <alignment horizontal="center" vertical="center" shrinkToFit="1"/>
      <protection locked="0"/>
    </xf>
    <xf numFmtId="176" fontId="19" fillId="3" borderId="9" xfId="2" applyNumberFormat="1" applyFont="1" applyFill="1" applyBorder="1" applyAlignment="1" applyProtection="1">
      <alignment horizontal="center" vertical="center"/>
    </xf>
    <xf numFmtId="176" fontId="19" fillId="3" borderId="10" xfId="2" applyNumberFormat="1" applyFont="1" applyFill="1" applyBorder="1" applyAlignment="1" applyProtection="1">
      <alignment horizontal="center" vertical="center"/>
    </xf>
    <xf numFmtId="176" fontId="19" fillId="3" borderId="11" xfId="2" applyNumberFormat="1" applyFont="1" applyFill="1" applyBorder="1" applyAlignment="1" applyProtection="1">
      <alignment horizontal="center" vertical="center"/>
    </xf>
    <xf numFmtId="176" fontId="19" fillId="3" borderId="13" xfId="2" applyNumberFormat="1" applyFont="1" applyFill="1" applyBorder="1" applyAlignment="1" applyProtection="1">
      <alignment horizontal="center" vertical="center"/>
    </xf>
    <xf numFmtId="176" fontId="19" fillId="3" borderId="14" xfId="2" applyNumberFormat="1" applyFont="1" applyFill="1" applyBorder="1" applyAlignment="1" applyProtection="1">
      <alignment horizontal="center" vertical="center"/>
    </xf>
    <xf numFmtId="176" fontId="19" fillId="3" borderId="15" xfId="2" applyNumberFormat="1" applyFont="1" applyFill="1" applyBorder="1" applyAlignment="1" applyProtection="1">
      <alignment horizontal="center" vertical="center"/>
    </xf>
    <xf numFmtId="0" fontId="13" fillId="3" borderId="3" xfId="2" applyFont="1" applyFill="1" applyBorder="1" applyAlignment="1" applyProtection="1">
      <alignment horizontal="center" vertical="center" shrinkToFit="1"/>
    </xf>
    <xf numFmtId="0" fontId="13" fillId="3" borderId="4" xfId="2" applyFont="1" applyFill="1" applyBorder="1" applyAlignment="1" applyProtection="1">
      <alignment horizontal="center" vertical="center" shrinkToFit="1"/>
    </xf>
    <xf numFmtId="0" fontId="13" fillId="3" borderId="12" xfId="0" applyFont="1" applyFill="1" applyBorder="1" applyAlignment="1" applyProtection="1">
      <alignment horizontal="center" vertical="center" wrapText="1"/>
    </xf>
    <xf numFmtId="0" fontId="2" fillId="0" borderId="6" xfId="2" applyFont="1" applyFill="1" applyBorder="1" applyAlignment="1" applyProtection="1">
      <alignment horizontal="center" vertical="center"/>
    </xf>
    <xf numFmtId="38" fontId="18" fillId="0" borderId="24" xfId="1" applyFont="1" applyFill="1" applyBorder="1" applyAlignment="1" applyProtection="1">
      <alignment vertical="center"/>
    </xf>
    <xf numFmtId="38" fontId="18" fillId="0" borderId="25" xfId="1" applyFont="1" applyFill="1" applyBorder="1" applyAlignment="1" applyProtection="1">
      <alignment vertical="center"/>
    </xf>
    <xf numFmtId="0" fontId="2" fillId="0" borderId="8" xfId="2" applyFont="1" applyFill="1" applyBorder="1" applyAlignment="1" applyProtection="1">
      <alignment horizontal="center" vertical="center"/>
    </xf>
    <xf numFmtId="0" fontId="19" fillId="3" borderId="16" xfId="2" applyFont="1" applyFill="1" applyBorder="1" applyAlignment="1" applyProtection="1">
      <alignment horizontal="center" vertical="center"/>
    </xf>
    <xf numFmtId="0" fontId="19" fillId="3" borderId="2" xfId="2" applyFont="1" applyFill="1" applyBorder="1" applyAlignment="1" applyProtection="1">
      <alignment horizontal="center" vertical="center"/>
    </xf>
    <xf numFmtId="0" fontId="27" fillId="0" borderId="0" xfId="2" applyFont="1" applyAlignment="1" applyProtection="1">
      <alignment horizontal="center" vertical="center"/>
    </xf>
    <xf numFmtId="38" fontId="2" fillId="2" borderId="18" xfId="1" applyFont="1" applyFill="1" applyBorder="1" applyAlignment="1" applyProtection="1">
      <alignment vertical="center"/>
      <protection locked="0"/>
    </xf>
    <xf numFmtId="38" fontId="2" fillId="2" borderId="19" xfId="1" applyFont="1" applyFill="1" applyBorder="1" applyAlignment="1" applyProtection="1">
      <alignment vertical="center"/>
      <protection locked="0"/>
    </xf>
    <xf numFmtId="38" fontId="2" fillId="2" borderId="20" xfId="1" applyFont="1" applyFill="1" applyBorder="1" applyAlignment="1" applyProtection="1">
      <alignment vertical="center"/>
      <protection locked="0"/>
    </xf>
    <xf numFmtId="38" fontId="2" fillId="0" borderId="21" xfId="1" applyFont="1" applyFill="1" applyBorder="1" applyAlignment="1" applyProtection="1">
      <alignment vertical="center"/>
    </xf>
    <xf numFmtId="38" fontId="2" fillId="0" borderId="22" xfId="1" applyFont="1" applyFill="1" applyBorder="1" applyAlignment="1" applyProtection="1">
      <alignment vertical="center"/>
    </xf>
    <xf numFmtId="38" fontId="2" fillId="0" borderId="23" xfId="1" applyFont="1" applyFill="1" applyBorder="1" applyAlignment="1" applyProtection="1">
      <alignment vertical="center"/>
    </xf>
    <xf numFmtId="38" fontId="2" fillId="0" borderId="27" xfId="1" applyFont="1" applyFill="1" applyBorder="1" applyAlignment="1" applyProtection="1">
      <alignment vertical="center"/>
    </xf>
    <xf numFmtId="38" fontId="2" fillId="0" borderId="28" xfId="1" applyFont="1" applyFill="1" applyBorder="1" applyAlignment="1" applyProtection="1">
      <alignment vertical="center"/>
    </xf>
    <xf numFmtId="38" fontId="2" fillId="0" borderId="29" xfId="1" applyFont="1" applyFill="1" applyBorder="1" applyAlignment="1" applyProtection="1">
      <alignment vertical="center"/>
    </xf>
    <xf numFmtId="0" fontId="25" fillId="0" borderId="0" xfId="2" applyFont="1" applyBorder="1" applyAlignment="1" applyProtection="1">
      <alignment horizontal="left" vertical="center"/>
    </xf>
    <xf numFmtId="0" fontId="25" fillId="0" borderId="40" xfId="2" applyFont="1" applyBorder="1" applyAlignment="1" applyProtection="1">
      <alignment horizontal="left" vertical="center"/>
    </xf>
    <xf numFmtId="0" fontId="13" fillId="4" borderId="30" xfId="2" applyFont="1" applyFill="1" applyBorder="1" applyAlignment="1" applyProtection="1">
      <alignment vertical="center"/>
    </xf>
    <xf numFmtId="0" fontId="13" fillId="4" borderId="31" xfId="2" applyFont="1" applyFill="1" applyBorder="1" applyAlignment="1" applyProtection="1">
      <alignment vertical="center"/>
    </xf>
    <xf numFmtId="0" fontId="13" fillId="4" borderId="32" xfId="2" applyFont="1" applyFill="1" applyBorder="1" applyAlignment="1" applyProtection="1">
      <alignment vertical="center"/>
    </xf>
    <xf numFmtId="0" fontId="25" fillId="0" borderId="39" xfId="2" applyFont="1" applyBorder="1" applyAlignment="1" applyProtection="1">
      <alignment horizontal="left" vertical="center"/>
    </xf>
    <xf numFmtId="0" fontId="13" fillId="6" borderId="59" xfId="2" applyFont="1" applyFill="1" applyBorder="1" applyAlignment="1" applyProtection="1">
      <alignment vertical="center"/>
    </xf>
    <xf numFmtId="0" fontId="13" fillId="6" borderId="60" xfId="2" applyFont="1" applyFill="1" applyBorder="1" applyAlignment="1" applyProtection="1">
      <alignment vertical="center"/>
    </xf>
    <xf numFmtId="0" fontId="13" fillId="6" borderId="61" xfId="2" applyFont="1" applyFill="1" applyBorder="1" applyAlignment="1" applyProtection="1">
      <alignment vertical="center"/>
    </xf>
    <xf numFmtId="0" fontId="25" fillId="0" borderId="0" xfId="2" applyFont="1" applyFill="1" applyBorder="1" applyAlignment="1" applyProtection="1">
      <alignment horizontal="left" vertical="center"/>
    </xf>
    <xf numFmtId="0" fontId="25" fillId="0" borderId="40" xfId="2" applyFont="1" applyFill="1" applyBorder="1" applyAlignment="1" applyProtection="1">
      <alignment horizontal="left" vertical="center"/>
    </xf>
    <xf numFmtId="38" fontId="33" fillId="0" borderId="36" xfId="4" applyFont="1" applyFill="1" applyBorder="1" applyAlignment="1" applyProtection="1">
      <alignment horizontal="right" vertical="center"/>
    </xf>
    <xf numFmtId="38" fontId="33" fillId="0" borderId="0" xfId="4" applyFont="1" applyFill="1" applyBorder="1" applyAlignment="1" applyProtection="1">
      <alignment horizontal="right" vertical="center"/>
    </xf>
    <xf numFmtId="0" fontId="38" fillId="4" borderId="0" xfId="2" applyFont="1" applyFill="1" applyBorder="1" applyAlignment="1" applyProtection="1">
      <alignment horizontal="left" vertical="center"/>
    </xf>
    <xf numFmtId="0" fontId="38" fillId="4" borderId="40" xfId="2" applyFont="1" applyFill="1" applyBorder="1" applyAlignment="1" applyProtection="1">
      <alignment horizontal="left" vertical="center"/>
    </xf>
    <xf numFmtId="0" fontId="25" fillId="0" borderId="66" xfId="2" applyFont="1" applyFill="1" applyBorder="1" applyAlignment="1" applyProtection="1">
      <alignment horizontal="left" vertical="center"/>
    </xf>
    <xf numFmtId="0" fontId="25" fillId="0" borderId="66" xfId="2" applyFont="1" applyBorder="1" applyAlignment="1" applyProtection="1">
      <alignment horizontal="left" vertical="center"/>
    </xf>
    <xf numFmtId="0" fontId="25" fillId="0" borderId="44" xfId="2" applyFont="1" applyBorder="1" applyAlignment="1" applyProtection="1">
      <alignment vertical="center"/>
    </xf>
    <xf numFmtId="0" fontId="25" fillId="0" borderId="0" xfId="2" applyFont="1" applyBorder="1" applyAlignment="1" applyProtection="1">
      <alignment vertical="center"/>
    </xf>
    <xf numFmtId="0" fontId="38" fillId="7" borderId="0" xfId="2" applyFont="1" applyFill="1" applyBorder="1" applyAlignment="1" applyProtection="1">
      <alignment horizontal="left" vertical="center"/>
    </xf>
    <xf numFmtId="0" fontId="38" fillId="7" borderId="85" xfId="2" applyFont="1" applyFill="1" applyBorder="1" applyAlignment="1" applyProtection="1">
      <alignment horizontal="left" vertical="center"/>
    </xf>
    <xf numFmtId="38" fontId="33" fillId="0" borderId="65" xfId="4" applyFont="1" applyFill="1" applyBorder="1" applyAlignment="1" applyProtection="1">
      <alignment horizontal="right" vertical="center"/>
    </xf>
    <xf numFmtId="0" fontId="38" fillId="6" borderId="0" xfId="2" applyFont="1" applyFill="1" applyBorder="1" applyAlignment="1" applyProtection="1">
      <alignment horizontal="left" vertical="center"/>
    </xf>
    <xf numFmtId="0" fontId="38" fillId="6" borderId="66" xfId="2" applyFont="1" applyFill="1" applyBorder="1" applyAlignment="1" applyProtection="1">
      <alignment horizontal="left" vertical="center"/>
    </xf>
    <xf numFmtId="0" fontId="13" fillId="7" borderId="78" xfId="2" applyFont="1" applyFill="1" applyBorder="1" applyAlignment="1" applyProtection="1">
      <alignment vertical="center"/>
    </xf>
    <xf numFmtId="0" fontId="13" fillId="7" borderId="79" xfId="2" applyFont="1" applyFill="1" applyBorder="1" applyAlignment="1" applyProtection="1">
      <alignment vertical="center"/>
    </xf>
    <xf numFmtId="0" fontId="13" fillId="7" borderId="80" xfId="2" applyFont="1" applyFill="1" applyBorder="1" applyAlignment="1" applyProtection="1">
      <alignment vertical="center"/>
    </xf>
    <xf numFmtId="0" fontId="25" fillId="0" borderId="85" xfId="2" applyFont="1" applyBorder="1" applyAlignment="1" applyProtection="1">
      <alignment horizontal="left" vertical="center"/>
    </xf>
    <xf numFmtId="0" fontId="25" fillId="0" borderId="90" xfId="2" applyFont="1" applyBorder="1" applyAlignment="1" applyProtection="1">
      <alignment vertical="center"/>
    </xf>
    <xf numFmtId="0" fontId="25" fillId="0" borderId="85" xfId="2" applyFont="1" applyFill="1" applyBorder="1" applyAlignment="1" applyProtection="1">
      <alignment horizontal="left" vertical="center"/>
    </xf>
    <xf numFmtId="0" fontId="2" fillId="2" borderId="17" xfId="2" applyFill="1" applyBorder="1" applyAlignment="1" applyProtection="1">
      <alignment horizontal="center" vertical="center" shrinkToFit="1"/>
      <protection locked="0"/>
    </xf>
    <xf numFmtId="38" fontId="18" fillId="0" borderId="26" xfId="1" applyFont="1" applyFill="1" applyBorder="1" applyAlignment="1" applyProtection="1">
      <alignment horizontal="right" vertical="center" indent="3"/>
    </xf>
  </cellXfs>
  <cellStyles count="7">
    <cellStyle name="桁区切り" xfId="1" builtinId="6"/>
    <cellStyle name="桁区切り 2" xfId="4"/>
    <cellStyle name="桁区切り 3" xfId="6"/>
    <cellStyle name="標準" xfId="0" builtinId="0"/>
    <cellStyle name="標準 2" xfId="2"/>
    <cellStyle name="標準 3" xfId="5"/>
    <cellStyle name="標準 5" xfId="3"/>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482600</xdr:colOff>
      <xdr:row>2</xdr:row>
      <xdr:rowOff>0</xdr:rowOff>
    </xdr:from>
    <xdr:to>
      <xdr:col>2</xdr:col>
      <xdr:colOff>406400</xdr:colOff>
      <xdr:row>3</xdr:row>
      <xdr:rowOff>0</xdr:rowOff>
    </xdr:to>
    <xdr:sp macro="" textlink="">
      <xdr:nvSpPr>
        <xdr:cNvPr id="2" name="角丸四角形 1">
          <a:extLst>
            <a:ext uri="{FF2B5EF4-FFF2-40B4-BE49-F238E27FC236}">
              <a16:creationId xmlns:a16="http://schemas.microsoft.com/office/drawing/2014/main" id="{00000000-0008-0000-0000-000005000000}"/>
            </a:ext>
          </a:extLst>
        </xdr:cNvPr>
        <xdr:cNvSpPr/>
      </xdr:nvSpPr>
      <xdr:spPr>
        <a:xfrm>
          <a:off x="368300" y="723900"/>
          <a:ext cx="1009650" cy="238125"/>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t>試算方法</a:t>
          </a:r>
        </a:p>
      </xdr:txBody>
    </xdr:sp>
    <xdr:clientData/>
  </xdr:twoCellAnchor>
  <xdr:twoCellAnchor>
    <xdr:from>
      <xdr:col>13</xdr:col>
      <xdr:colOff>357187</xdr:colOff>
      <xdr:row>35</xdr:row>
      <xdr:rowOff>0</xdr:rowOff>
    </xdr:from>
    <xdr:to>
      <xdr:col>19</xdr:col>
      <xdr:colOff>428626</xdr:colOff>
      <xdr:row>40</xdr:row>
      <xdr:rowOff>152400</xdr:rowOff>
    </xdr:to>
    <xdr:grpSp>
      <xdr:nvGrpSpPr>
        <xdr:cNvPr id="3" name="グループ化 2"/>
        <xdr:cNvGrpSpPr/>
      </xdr:nvGrpSpPr>
      <xdr:grpSpPr>
        <a:xfrm>
          <a:off x="9822656" y="7667625"/>
          <a:ext cx="2833689" cy="890588"/>
          <a:chOff x="9870281" y="6179344"/>
          <a:chExt cx="2571751" cy="1119188"/>
        </a:xfrm>
      </xdr:grpSpPr>
      <xdr:sp macro="" textlink="">
        <xdr:nvSpPr>
          <xdr:cNvPr id="4" name="テキスト ボックス 3"/>
          <xdr:cNvSpPr txBox="1"/>
        </xdr:nvSpPr>
        <xdr:spPr>
          <a:xfrm>
            <a:off x="9870281" y="7012782"/>
            <a:ext cx="2571751" cy="285750"/>
          </a:xfrm>
          <a:prstGeom prst="rect">
            <a:avLst/>
          </a:prstGeom>
          <a:solidFill>
            <a:srgbClr val="336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solidFill>
                  <a:schemeClr val="bg1"/>
                </a:solidFill>
                <a:latin typeface="+mn-ea"/>
                <a:ea typeface="+mn-ea"/>
              </a:rPr>
              <a:t>【</a:t>
            </a:r>
            <a:r>
              <a:rPr kumimoji="1" lang="ja-JP" altLang="en-US" sz="1200">
                <a:solidFill>
                  <a:schemeClr val="bg1"/>
                </a:solidFill>
                <a:latin typeface="+mn-ea"/>
                <a:ea typeface="+mn-ea"/>
              </a:rPr>
              <a:t>加入者数＋特定同一世帯員数</a:t>
            </a:r>
            <a:r>
              <a:rPr kumimoji="1" lang="en-US" altLang="ja-JP" sz="1200">
                <a:solidFill>
                  <a:schemeClr val="bg1"/>
                </a:solidFill>
                <a:latin typeface="+mn-ea"/>
                <a:ea typeface="+mn-ea"/>
              </a:rPr>
              <a:t>】</a:t>
            </a:r>
            <a:endParaRPr kumimoji="1" lang="ja-JP" altLang="en-US" sz="1200">
              <a:solidFill>
                <a:schemeClr val="bg1"/>
              </a:solidFill>
              <a:latin typeface="+mn-ea"/>
              <a:ea typeface="+mn-ea"/>
            </a:endParaRPr>
          </a:p>
        </xdr:txBody>
      </xdr:sp>
      <xdr:cxnSp macro="">
        <xdr:nvCxnSpPr>
          <xdr:cNvPr id="5" name="直線矢印コネクタ 4"/>
          <xdr:cNvCxnSpPr/>
        </xdr:nvCxnSpPr>
        <xdr:spPr>
          <a:xfrm flipH="1" flipV="1">
            <a:off x="12025312" y="6179344"/>
            <a:ext cx="404814" cy="845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357188</xdr:colOff>
      <xdr:row>34</xdr:row>
      <xdr:rowOff>171448</xdr:rowOff>
    </xdr:from>
    <xdr:to>
      <xdr:col>24</xdr:col>
      <xdr:colOff>309562</xdr:colOff>
      <xdr:row>45</xdr:row>
      <xdr:rowOff>25399</xdr:rowOff>
    </xdr:to>
    <xdr:grpSp>
      <xdr:nvGrpSpPr>
        <xdr:cNvPr id="6" name="グループ化 5"/>
        <xdr:cNvGrpSpPr/>
      </xdr:nvGrpSpPr>
      <xdr:grpSpPr>
        <a:xfrm>
          <a:off x="9822657" y="7672386"/>
          <a:ext cx="5345905" cy="1592263"/>
          <a:chOff x="7524750" y="6128006"/>
          <a:chExt cx="5083968" cy="1698056"/>
        </a:xfrm>
      </xdr:grpSpPr>
      <xdr:sp macro="" textlink="">
        <xdr:nvSpPr>
          <xdr:cNvPr id="7" name="テキスト ボックス 6"/>
          <xdr:cNvSpPr txBox="1"/>
        </xdr:nvSpPr>
        <xdr:spPr>
          <a:xfrm>
            <a:off x="7524750" y="7144315"/>
            <a:ext cx="5083968" cy="681747"/>
          </a:xfrm>
          <a:prstGeom prst="rect">
            <a:avLst/>
          </a:prstGeom>
          <a:solidFill>
            <a:srgbClr val="336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chemeClr val="bg1"/>
                </a:solidFill>
                <a:latin typeface="+mn-ea"/>
                <a:ea typeface="+mn-ea"/>
              </a:rPr>
              <a:t>【</a:t>
            </a:r>
            <a:r>
              <a:rPr kumimoji="1" lang="ja-JP" altLang="en-US" sz="1200">
                <a:solidFill>
                  <a:schemeClr val="bg1"/>
                </a:solidFill>
                <a:latin typeface="+mn-ea"/>
                <a:ea typeface="+mn-ea"/>
              </a:rPr>
              <a:t>給与所得者等の数－１</a:t>
            </a:r>
            <a:r>
              <a:rPr kumimoji="1" lang="en-US" altLang="ja-JP" sz="1200">
                <a:solidFill>
                  <a:schemeClr val="bg1"/>
                </a:solidFill>
                <a:latin typeface="+mn-ea"/>
                <a:ea typeface="+mn-ea"/>
              </a:rPr>
              <a:t>】</a:t>
            </a:r>
          </a:p>
          <a:p>
            <a:pPr algn="l"/>
            <a:r>
              <a:rPr kumimoji="1" lang="ja-JP" altLang="en-US" sz="1200">
                <a:solidFill>
                  <a:schemeClr val="bg1"/>
                </a:solidFill>
                <a:latin typeface="+mn-ea"/>
                <a:ea typeface="+mn-ea"/>
              </a:rPr>
              <a:t>　給与所得者等</a:t>
            </a:r>
            <a:r>
              <a:rPr kumimoji="1" lang="en-US" altLang="ja-JP" sz="1200">
                <a:solidFill>
                  <a:schemeClr val="bg1"/>
                </a:solidFill>
                <a:latin typeface="+mn-ea"/>
                <a:ea typeface="+mn-ea"/>
              </a:rPr>
              <a:t>…</a:t>
            </a:r>
            <a:r>
              <a:rPr kumimoji="1" lang="ja-JP" altLang="en-US" sz="1200">
                <a:solidFill>
                  <a:schemeClr val="bg1"/>
                </a:solidFill>
                <a:latin typeface="+mn-ea"/>
                <a:ea typeface="+mn-ea"/>
              </a:rPr>
              <a:t>給与所得または年金所得がある方を指します。</a:t>
            </a:r>
          </a:p>
        </xdr:txBody>
      </xdr:sp>
      <xdr:cxnSp macro="">
        <xdr:nvCxnSpPr>
          <xdr:cNvPr id="8" name="直線矢印コネクタ 7"/>
          <xdr:cNvCxnSpPr/>
        </xdr:nvCxnSpPr>
        <xdr:spPr>
          <a:xfrm flipH="1" flipV="1">
            <a:off x="11989593" y="6128006"/>
            <a:ext cx="607219" cy="11089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45243</xdr:colOff>
      <xdr:row>6</xdr:row>
      <xdr:rowOff>26196</xdr:rowOff>
    </xdr:from>
    <xdr:to>
      <xdr:col>0</xdr:col>
      <xdr:colOff>223837</xdr:colOff>
      <xdr:row>7</xdr:row>
      <xdr:rowOff>2384</xdr:rowOff>
    </xdr:to>
    <xdr:sp macro="" textlink="">
      <xdr:nvSpPr>
        <xdr:cNvPr id="9" name="正方形/長方形 8"/>
        <xdr:cNvSpPr/>
      </xdr:nvSpPr>
      <xdr:spPr>
        <a:xfrm>
          <a:off x="45243" y="1588296"/>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１</a:t>
          </a:r>
        </a:p>
      </xdr:txBody>
    </xdr:sp>
    <xdr:clientData/>
  </xdr:twoCellAnchor>
  <xdr:twoCellAnchor>
    <xdr:from>
      <xdr:col>0</xdr:col>
      <xdr:colOff>47625</xdr:colOff>
      <xdr:row>18</xdr:row>
      <xdr:rowOff>19050</xdr:rowOff>
    </xdr:from>
    <xdr:to>
      <xdr:col>0</xdr:col>
      <xdr:colOff>226219</xdr:colOff>
      <xdr:row>18</xdr:row>
      <xdr:rowOff>214313</xdr:rowOff>
    </xdr:to>
    <xdr:sp macro="" textlink="">
      <xdr:nvSpPr>
        <xdr:cNvPr id="10" name="正方形/長方形 9"/>
        <xdr:cNvSpPr/>
      </xdr:nvSpPr>
      <xdr:spPr>
        <a:xfrm>
          <a:off x="47625" y="4352925"/>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0</xdr:col>
      <xdr:colOff>47625</xdr:colOff>
      <xdr:row>29</xdr:row>
      <xdr:rowOff>19050</xdr:rowOff>
    </xdr:from>
    <xdr:to>
      <xdr:col>0</xdr:col>
      <xdr:colOff>226219</xdr:colOff>
      <xdr:row>29</xdr:row>
      <xdr:rowOff>214313</xdr:rowOff>
    </xdr:to>
    <xdr:sp macro="" textlink="">
      <xdr:nvSpPr>
        <xdr:cNvPr id="11" name="正方形/長方形 10"/>
        <xdr:cNvSpPr/>
      </xdr:nvSpPr>
      <xdr:spPr>
        <a:xfrm>
          <a:off x="47625" y="6581775"/>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139700</xdr:colOff>
      <xdr:row>27</xdr:row>
      <xdr:rowOff>0</xdr:rowOff>
    </xdr:from>
    <xdr:to>
      <xdr:col>9</xdr:col>
      <xdr:colOff>1130300</xdr:colOff>
      <xdr:row>28</xdr:row>
      <xdr:rowOff>25400</xdr:rowOff>
    </xdr:to>
    <xdr:sp macro="" textlink="">
      <xdr:nvSpPr>
        <xdr:cNvPr id="12" name="角丸四角形 11"/>
        <xdr:cNvSpPr/>
      </xdr:nvSpPr>
      <xdr:spPr>
        <a:xfrm>
          <a:off x="139700" y="6124575"/>
          <a:ext cx="9172575" cy="244475"/>
        </a:xfrm>
        <a:prstGeom prst="round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　入力欄は以上です。以下に試算結果が表示されますので御確認ください。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2:AE113"/>
  <sheetViews>
    <sheetView showGridLines="0" tabSelected="1" view="pageBreakPreview" zoomScale="80" zoomScaleNormal="80" zoomScaleSheetLayoutView="80" workbookViewId="0">
      <selection activeCell="C9" sqref="C9"/>
    </sheetView>
  </sheetViews>
  <sheetFormatPr defaultRowHeight="18" customHeight="1"/>
  <cols>
    <col min="1" max="1" width="4.875" style="8" customWidth="1"/>
    <col min="2" max="2" width="7.875" style="8" customWidth="1"/>
    <col min="3" max="3" width="18.625" style="8" customWidth="1"/>
    <col min="4" max="4" width="11" style="8" customWidth="1"/>
    <col min="5" max="6" width="7" style="8" customWidth="1"/>
    <col min="7" max="7" width="18.125" style="8" customWidth="1"/>
    <col min="8" max="8" width="18.125" style="9" customWidth="1"/>
    <col min="9" max="9" width="15.125" style="9" customWidth="1"/>
    <col min="10" max="10" width="16.625" style="8" customWidth="1"/>
    <col min="11" max="11" width="3.125" style="1" hidden="1" customWidth="1"/>
    <col min="12" max="12" width="11.375" style="1" hidden="1" customWidth="1"/>
    <col min="13" max="13" width="1.125" style="1" hidden="1" customWidth="1"/>
    <col min="14" max="14" width="14.875" style="1" customWidth="1"/>
    <col min="15" max="15" width="3.375" style="1" customWidth="1"/>
    <col min="16" max="16" width="2.125" style="1" customWidth="1"/>
    <col min="17" max="17" width="8.875" style="1" bestFit="1" customWidth="1"/>
    <col min="18" max="18" width="3.875" style="1" bestFit="1" customWidth="1"/>
    <col min="19" max="19" width="3" style="1" bestFit="1" customWidth="1"/>
    <col min="20" max="20" width="8.875" style="1" customWidth="1"/>
    <col min="21" max="21" width="8.375" style="1" customWidth="1"/>
    <col min="22" max="22" width="4" style="1" customWidth="1"/>
    <col min="23" max="23" width="9.125" style="1" bestFit="1" customWidth="1"/>
    <col min="24" max="24" width="4" style="1" customWidth="1"/>
    <col min="25" max="25" width="4.875" style="1" customWidth="1"/>
    <col min="26" max="26" width="11.25" style="1" bestFit="1" customWidth="1"/>
    <col min="27" max="27" width="24" style="1" customWidth="1"/>
    <col min="28" max="16384" width="9" style="1"/>
  </cols>
  <sheetData>
    <row r="2" spans="1:29" ht="39" customHeight="1">
      <c r="A2" s="248" t="str">
        <f>CONCATENATE("令和",M2,"年度 北茨城市国民健康保険税額試算表")</f>
        <v>令和4年度 北茨城市国民健康保険税額試算表</v>
      </c>
      <c r="B2" s="248"/>
      <c r="C2" s="248"/>
      <c r="D2" s="248"/>
      <c r="E2" s="248"/>
      <c r="F2" s="248"/>
      <c r="G2" s="248"/>
      <c r="H2" s="248"/>
      <c r="I2" s="248"/>
      <c r="J2" s="248"/>
      <c r="L2" s="2" t="s">
        <v>0</v>
      </c>
      <c r="M2" s="1">
        <v>4</v>
      </c>
    </row>
    <row r="3" spans="1:29" ht="18.75" customHeight="1">
      <c r="A3" s="3"/>
      <c r="B3" s="3"/>
      <c r="C3" s="4"/>
      <c r="D3" s="4"/>
      <c r="E3" s="4"/>
      <c r="F3" s="5" t="s">
        <v>1</v>
      </c>
      <c r="G3" s="6"/>
      <c r="H3" s="4" t="s">
        <v>2</v>
      </c>
      <c r="I3" s="3"/>
      <c r="J3" s="3"/>
      <c r="K3" s="3"/>
      <c r="L3" s="3"/>
      <c r="N3" s="2"/>
    </row>
    <row r="4" spans="1:29" ht="18.75" customHeight="1">
      <c r="A4" s="249" t="s">
        <v>3</v>
      </c>
      <c r="B4" s="249"/>
      <c r="C4" s="249"/>
      <c r="D4" s="249"/>
      <c r="E4" s="249"/>
      <c r="F4" s="249"/>
      <c r="G4" s="249"/>
      <c r="H4" s="249"/>
      <c r="I4" s="249"/>
      <c r="J4" s="249"/>
      <c r="L4" s="2"/>
    </row>
    <row r="5" spans="1:29" s="7" customFormat="1" ht="18.75" customHeight="1">
      <c r="A5" s="250" t="s">
        <v>4</v>
      </c>
      <c r="B5" s="250"/>
      <c r="C5" s="250"/>
      <c r="D5" s="250"/>
      <c r="E5" s="250"/>
      <c r="F5" s="250"/>
      <c r="G5" s="250"/>
      <c r="H5" s="250"/>
      <c r="I5" s="250"/>
      <c r="J5" s="250"/>
    </row>
    <row r="6" spans="1:29" ht="9.9499999999999993" customHeight="1"/>
    <row r="7" spans="1:29" s="14" customFormat="1" ht="17.25" customHeight="1" thickBot="1">
      <c r="A7" s="10" t="s">
        <v>5</v>
      </c>
      <c r="B7" s="10"/>
      <c r="C7" s="11"/>
      <c r="D7" s="10"/>
      <c r="E7" s="10"/>
      <c r="F7" s="10"/>
      <c r="G7" s="11"/>
      <c r="H7" s="12"/>
      <c r="I7" s="12"/>
      <c r="J7" s="13" t="s">
        <v>6</v>
      </c>
      <c r="L7" s="251" t="s">
        <v>7</v>
      </c>
      <c r="M7" s="251"/>
      <c r="N7" s="1"/>
      <c r="O7" s="1"/>
      <c r="P7" s="1"/>
      <c r="Q7" s="1"/>
      <c r="R7" s="1"/>
      <c r="S7" s="1"/>
      <c r="T7" s="1"/>
      <c r="U7" s="1"/>
      <c r="V7" s="1"/>
      <c r="W7" s="1"/>
      <c r="X7" s="1"/>
      <c r="Y7" s="1"/>
      <c r="Z7" s="1"/>
      <c r="AA7" s="1"/>
      <c r="AB7" s="1"/>
      <c r="AC7" s="1"/>
    </row>
    <row r="8" spans="1:29" s="23" customFormat="1" ht="42.75" customHeight="1" thickBot="1">
      <c r="A8" s="15"/>
      <c r="B8" s="16" t="s">
        <v>8</v>
      </c>
      <c r="C8" s="17" t="s">
        <v>9</v>
      </c>
      <c r="D8" s="18" t="s">
        <v>10</v>
      </c>
      <c r="E8" s="252" t="s">
        <v>11</v>
      </c>
      <c r="F8" s="252"/>
      <c r="G8" s="18" t="s">
        <v>12</v>
      </c>
      <c r="H8" s="18" t="s">
        <v>13</v>
      </c>
      <c r="I8" s="19" t="s">
        <v>14</v>
      </c>
      <c r="J8" s="20" t="s">
        <v>15</v>
      </c>
      <c r="K8" s="21"/>
      <c r="L8" s="22" t="s">
        <v>16</v>
      </c>
      <c r="M8" s="22" t="s">
        <v>17</v>
      </c>
      <c r="N8" s="1"/>
      <c r="O8" s="1"/>
      <c r="P8" s="1"/>
      <c r="Q8" s="1"/>
      <c r="R8" s="1"/>
      <c r="S8" s="1"/>
      <c r="T8" s="1"/>
      <c r="U8" s="1"/>
      <c r="V8" s="1"/>
      <c r="W8" s="1"/>
      <c r="X8" s="1"/>
      <c r="Y8" s="1"/>
      <c r="Z8" s="1"/>
      <c r="AA8" s="1"/>
      <c r="AB8" s="1"/>
      <c r="AC8" s="1"/>
    </row>
    <row r="9" spans="1:29" s="23" customFormat="1" ht="17.100000000000001" customHeight="1">
      <c r="A9" s="15"/>
      <c r="B9" s="24">
        <v>1</v>
      </c>
      <c r="C9" s="25"/>
      <c r="D9" s="25"/>
      <c r="E9" s="253"/>
      <c r="F9" s="253"/>
      <c r="G9" s="26"/>
      <c r="H9" s="26"/>
      <c r="I9" s="27"/>
      <c r="J9" s="28">
        <f t="shared" ref="J9:J15" si="0">IF(G9&lt;=430000,0,IF(G9&gt;25000000,G9,IF(G9&gt;24500000,G9-150000,IF(G9&gt;24000000,G9-290000,G9-430000))))</f>
        <v>0</v>
      </c>
      <c r="K9" s="29"/>
      <c r="L9" s="30" t="str">
        <f t="shared" ref="L9:L15" si="1">IF(E9="","",IF(E9="H28",28,IF(E9="H29",29,IF(E9="H30",30,IF(E9="R1",31,IF(E9="R2",32,IF(E9="R3",33,34)))))))</f>
        <v/>
      </c>
      <c r="M9" s="30" t="str">
        <f t="shared" ref="M9:M15" si="2">IF(L9="","",$M$2+30-L9)</f>
        <v/>
      </c>
      <c r="N9" s="1"/>
      <c r="O9" s="1"/>
      <c r="P9" s="1"/>
      <c r="Q9" s="1"/>
      <c r="R9" s="1"/>
      <c r="S9" s="1"/>
      <c r="T9" s="1"/>
      <c r="U9" s="1"/>
      <c r="V9" s="1"/>
      <c r="W9" s="1"/>
      <c r="X9" s="1"/>
      <c r="Y9" s="1"/>
      <c r="Z9" s="1"/>
      <c r="AA9" s="1"/>
      <c r="AB9" s="1"/>
      <c r="AC9" s="1"/>
    </row>
    <row r="10" spans="1:29" s="23" customFormat="1" ht="17.100000000000001" customHeight="1">
      <c r="A10" s="15"/>
      <c r="B10" s="31">
        <v>2</v>
      </c>
      <c r="C10" s="32"/>
      <c r="D10" s="32"/>
      <c r="E10" s="254"/>
      <c r="F10" s="254"/>
      <c r="G10" s="33"/>
      <c r="H10" s="33"/>
      <c r="I10" s="34"/>
      <c r="J10" s="35">
        <f t="shared" si="0"/>
        <v>0</v>
      </c>
      <c r="K10" s="29"/>
      <c r="L10" s="30" t="str">
        <f t="shared" si="1"/>
        <v/>
      </c>
      <c r="M10" s="30" t="str">
        <f t="shared" si="2"/>
        <v/>
      </c>
      <c r="N10" s="1"/>
      <c r="O10" s="1"/>
      <c r="P10" s="1"/>
      <c r="Q10" s="1"/>
      <c r="R10" s="1"/>
      <c r="S10" s="1"/>
      <c r="T10" s="1"/>
      <c r="U10" s="1"/>
      <c r="V10" s="1"/>
      <c r="W10" s="1"/>
      <c r="X10" s="1"/>
      <c r="Y10" s="1"/>
      <c r="Z10" s="1"/>
      <c r="AA10" s="1"/>
      <c r="AB10" s="1"/>
      <c r="AC10" s="1"/>
    </row>
    <row r="11" spans="1:29" s="23" customFormat="1" ht="17.100000000000001" customHeight="1">
      <c r="A11" s="15"/>
      <c r="B11" s="31">
        <v>3</v>
      </c>
      <c r="C11" s="32"/>
      <c r="D11" s="32"/>
      <c r="E11" s="254"/>
      <c r="F11" s="254"/>
      <c r="G11" s="33"/>
      <c r="H11" s="33"/>
      <c r="I11" s="34"/>
      <c r="J11" s="35">
        <f t="shared" si="0"/>
        <v>0</v>
      </c>
      <c r="K11" s="29"/>
      <c r="L11" s="30" t="str">
        <f t="shared" si="1"/>
        <v/>
      </c>
      <c r="M11" s="30" t="str">
        <f t="shared" si="2"/>
        <v/>
      </c>
      <c r="N11" s="1"/>
      <c r="O11" s="1"/>
      <c r="P11" s="1"/>
      <c r="Q11" s="1"/>
      <c r="R11" s="1"/>
      <c r="S11" s="1"/>
      <c r="T11" s="1"/>
      <c r="U11" s="1"/>
      <c r="V11" s="1"/>
      <c r="W11" s="1"/>
      <c r="X11" s="1"/>
      <c r="Y11" s="1"/>
      <c r="Z11" s="1"/>
      <c r="AA11" s="1"/>
      <c r="AB11" s="1"/>
      <c r="AC11" s="1"/>
    </row>
    <row r="12" spans="1:29" s="23" customFormat="1" ht="17.100000000000001" customHeight="1">
      <c r="A12" s="15"/>
      <c r="B12" s="31">
        <v>4</v>
      </c>
      <c r="C12" s="32"/>
      <c r="D12" s="32"/>
      <c r="E12" s="254"/>
      <c r="F12" s="254"/>
      <c r="G12" s="33"/>
      <c r="H12" s="33"/>
      <c r="I12" s="34"/>
      <c r="J12" s="35">
        <f t="shared" si="0"/>
        <v>0</v>
      </c>
      <c r="K12" s="29"/>
      <c r="L12" s="30" t="str">
        <f t="shared" si="1"/>
        <v/>
      </c>
      <c r="M12" s="30" t="str">
        <f t="shared" si="2"/>
        <v/>
      </c>
      <c r="N12" s="1"/>
      <c r="O12" s="1"/>
      <c r="P12" s="1"/>
      <c r="Q12" s="1"/>
      <c r="R12" s="1"/>
      <c r="S12" s="1"/>
      <c r="T12" s="1"/>
      <c r="U12" s="1"/>
      <c r="V12" s="1"/>
      <c r="W12" s="1"/>
      <c r="X12" s="1"/>
      <c r="Y12" s="1"/>
      <c r="Z12" s="1"/>
      <c r="AA12" s="1"/>
      <c r="AB12" s="1"/>
      <c r="AC12" s="1"/>
    </row>
    <row r="13" spans="1:29" s="23" customFormat="1" ht="17.100000000000001" customHeight="1">
      <c r="A13" s="15"/>
      <c r="B13" s="31">
        <v>5</v>
      </c>
      <c r="C13" s="32"/>
      <c r="D13" s="32"/>
      <c r="E13" s="254"/>
      <c r="F13" s="254"/>
      <c r="G13" s="33"/>
      <c r="H13" s="33"/>
      <c r="I13" s="34"/>
      <c r="J13" s="35">
        <f t="shared" si="0"/>
        <v>0</v>
      </c>
      <c r="K13" s="29"/>
      <c r="L13" s="30" t="str">
        <f t="shared" si="1"/>
        <v/>
      </c>
      <c r="M13" s="30" t="str">
        <f t="shared" si="2"/>
        <v/>
      </c>
      <c r="N13" s="1"/>
      <c r="O13" s="1"/>
      <c r="P13" s="1"/>
      <c r="Q13" s="1"/>
      <c r="R13" s="1"/>
      <c r="S13" s="1"/>
      <c r="T13" s="1"/>
      <c r="U13" s="1"/>
      <c r="V13" s="1"/>
      <c r="W13" s="1"/>
      <c r="X13" s="1"/>
      <c r="Y13" s="1"/>
      <c r="Z13" s="1"/>
      <c r="AA13" s="1"/>
      <c r="AB13" s="1"/>
      <c r="AC13" s="1"/>
    </row>
    <row r="14" spans="1:29" s="23" customFormat="1" ht="17.100000000000001" customHeight="1">
      <c r="A14" s="15"/>
      <c r="B14" s="31">
        <v>6</v>
      </c>
      <c r="C14" s="32"/>
      <c r="D14" s="32"/>
      <c r="E14" s="254"/>
      <c r="F14" s="254"/>
      <c r="G14" s="33"/>
      <c r="H14" s="33"/>
      <c r="I14" s="34"/>
      <c r="J14" s="35">
        <f t="shared" si="0"/>
        <v>0</v>
      </c>
      <c r="K14" s="29"/>
      <c r="L14" s="30" t="str">
        <f t="shared" si="1"/>
        <v/>
      </c>
      <c r="M14" s="30" t="str">
        <f t="shared" si="2"/>
        <v/>
      </c>
      <c r="N14" s="1"/>
      <c r="O14" s="1"/>
      <c r="P14" s="1"/>
      <c r="Q14" s="1"/>
      <c r="R14" s="1"/>
      <c r="S14" s="1"/>
      <c r="T14" s="1"/>
      <c r="U14" s="1"/>
      <c r="V14" s="1"/>
      <c r="W14" s="1"/>
      <c r="X14" s="1"/>
      <c r="Y14" s="1"/>
      <c r="Z14" s="1"/>
      <c r="AA14" s="1"/>
      <c r="AB14" s="1"/>
      <c r="AC14" s="1"/>
    </row>
    <row r="15" spans="1:29" s="23" customFormat="1" ht="17.100000000000001" customHeight="1" thickBot="1">
      <c r="A15" s="15"/>
      <c r="B15" s="36">
        <v>7</v>
      </c>
      <c r="C15" s="37"/>
      <c r="D15" s="37"/>
      <c r="E15" s="247"/>
      <c r="F15" s="247"/>
      <c r="G15" s="38"/>
      <c r="H15" s="33"/>
      <c r="I15" s="39"/>
      <c r="J15" s="40">
        <f t="shared" si="0"/>
        <v>0</v>
      </c>
      <c r="K15" s="29"/>
      <c r="L15" s="30" t="str">
        <f t="shared" si="1"/>
        <v/>
      </c>
      <c r="M15" s="30" t="str">
        <f t="shared" si="2"/>
        <v/>
      </c>
      <c r="N15" s="1"/>
      <c r="O15" s="1"/>
      <c r="P15" s="1"/>
      <c r="Q15" s="1"/>
      <c r="R15" s="1"/>
      <c r="S15" s="1"/>
      <c r="T15" s="1"/>
      <c r="U15" s="1"/>
      <c r="V15" s="1"/>
      <c r="W15" s="1"/>
      <c r="X15" s="1"/>
      <c r="Y15" s="1"/>
      <c r="Z15" s="1"/>
      <c r="AA15" s="1"/>
      <c r="AB15" s="1"/>
      <c r="AC15" s="1"/>
    </row>
    <row r="16" spans="1:29" s="23" customFormat="1" ht="17.100000000000001" customHeight="1" thickBot="1">
      <c r="A16" s="15"/>
      <c r="B16" s="15"/>
      <c r="C16" s="41"/>
      <c r="D16" s="41"/>
      <c r="E16" s="41"/>
      <c r="F16" s="41"/>
      <c r="G16" s="255" t="s">
        <v>18</v>
      </c>
      <c r="H16" s="256"/>
      <c r="I16" s="257"/>
      <c r="J16" s="42">
        <f>SUMIF(D9:D15,"　",J9:J15)+SUMIF(D9:D15,"",J9:J15)</f>
        <v>0</v>
      </c>
      <c r="K16" s="29"/>
      <c r="L16" s="30"/>
      <c r="M16" s="30"/>
      <c r="N16" s="1"/>
      <c r="O16" s="1"/>
      <c r="P16" s="1"/>
      <c r="Q16" s="1"/>
      <c r="R16" s="1"/>
      <c r="S16" s="1"/>
      <c r="T16" s="1"/>
      <c r="U16" s="1"/>
      <c r="V16" s="1"/>
      <c r="W16" s="1"/>
      <c r="X16" s="1"/>
      <c r="Y16" s="1"/>
      <c r="Z16" s="1"/>
      <c r="AA16" s="1"/>
      <c r="AB16" s="1"/>
      <c r="AC16" s="1"/>
    </row>
    <row r="17" spans="1:30" s="23" customFormat="1" ht="16.5" customHeight="1" thickBot="1">
      <c r="A17" s="15"/>
      <c r="B17" s="15"/>
      <c r="C17" s="41"/>
      <c r="D17" s="41"/>
      <c r="E17" s="41"/>
      <c r="F17" s="41"/>
      <c r="G17" s="258" t="s">
        <v>19</v>
      </c>
      <c r="H17" s="259"/>
      <c r="I17" s="260"/>
      <c r="J17" s="42">
        <f>SUMIFS(J9:J15,C9:C15,"40歳以上65歳未満",D9:D15,"　")+SUMIFS(J9:J15,C9:C15,"40歳以上65歳未満",D9:D15,"")</f>
        <v>0</v>
      </c>
      <c r="K17" s="29"/>
      <c r="L17" s="30"/>
      <c r="M17" s="30"/>
      <c r="N17" s="1"/>
      <c r="O17" s="1"/>
      <c r="P17" s="1"/>
      <c r="Q17" s="1"/>
      <c r="R17" s="1"/>
      <c r="S17" s="1"/>
      <c r="T17" s="1"/>
      <c r="U17" s="1"/>
      <c r="V17" s="1"/>
      <c r="W17" s="1"/>
      <c r="X17" s="1"/>
      <c r="Y17" s="1"/>
      <c r="Z17" s="1"/>
      <c r="AA17" s="1"/>
      <c r="AB17" s="1"/>
      <c r="AC17" s="1"/>
    </row>
    <row r="18" spans="1:30" s="23" customFormat="1" ht="9.75" customHeight="1">
      <c r="A18" s="15"/>
      <c r="B18" s="15"/>
      <c r="C18" s="43"/>
      <c r="D18" s="43"/>
      <c r="E18" s="43"/>
      <c r="F18" s="44"/>
      <c r="G18" s="44"/>
      <c r="H18" s="44"/>
      <c r="I18" s="45"/>
      <c r="J18" s="45"/>
      <c r="K18" s="251" t="s">
        <v>20</v>
      </c>
      <c r="L18" s="251"/>
      <c r="N18" s="1"/>
      <c r="O18" s="1"/>
      <c r="P18" s="1"/>
      <c r="Q18" s="1"/>
      <c r="R18" s="1"/>
      <c r="S18" s="1"/>
      <c r="T18" s="1"/>
      <c r="U18" s="1"/>
      <c r="V18" s="1"/>
      <c r="W18" s="1"/>
      <c r="X18" s="1"/>
      <c r="Y18" s="1"/>
      <c r="Z18" s="1"/>
      <c r="AA18" s="1"/>
      <c r="AB18" s="1"/>
      <c r="AC18" s="1"/>
    </row>
    <row r="19" spans="1:30" s="23" customFormat="1" ht="17.25">
      <c r="A19" s="10" t="s">
        <v>21</v>
      </c>
      <c r="B19" s="10"/>
      <c r="C19" s="21"/>
      <c r="D19" s="21"/>
      <c r="E19" s="21"/>
      <c r="F19" s="21"/>
      <c r="G19" s="44"/>
      <c r="H19" s="44"/>
      <c r="I19" s="44"/>
      <c r="J19" s="45"/>
      <c r="K19" s="251"/>
      <c r="L19" s="251"/>
      <c r="M19" s="23">
        <f>COUNTIF(M9:M15,"&lt;2")</f>
        <v>0</v>
      </c>
      <c r="N19" s="1"/>
      <c r="O19" s="1"/>
      <c r="P19" s="1"/>
      <c r="Q19" s="1"/>
      <c r="R19" s="1"/>
      <c r="S19" s="1"/>
      <c r="T19" s="1"/>
      <c r="U19" s="1"/>
      <c r="V19" s="1"/>
      <c r="W19" s="1"/>
      <c r="X19" s="1"/>
      <c r="Y19" s="1"/>
      <c r="Z19" s="1"/>
      <c r="AA19" s="1"/>
      <c r="AB19" s="1"/>
      <c r="AC19" s="1"/>
    </row>
    <row r="20" spans="1:30" s="23" customFormat="1" ht="13.5">
      <c r="A20" s="46" t="s">
        <v>22</v>
      </c>
      <c r="B20" s="46"/>
      <c r="C20" s="21"/>
      <c r="D20" s="21"/>
      <c r="E20" s="21"/>
      <c r="F20" s="21"/>
      <c r="G20" s="44"/>
      <c r="H20" s="44"/>
      <c r="I20" s="44"/>
      <c r="J20" s="45"/>
      <c r="K20" s="45"/>
      <c r="N20" s="1"/>
      <c r="O20" s="1"/>
      <c r="P20" s="1"/>
      <c r="Q20" s="1"/>
      <c r="R20" s="1"/>
      <c r="S20" s="1"/>
      <c r="T20" s="1"/>
      <c r="U20" s="1"/>
      <c r="V20" s="1"/>
      <c r="W20" s="1"/>
      <c r="X20" s="1"/>
      <c r="Y20" s="1"/>
      <c r="Z20" s="1"/>
      <c r="AA20" s="1"/>
      <c r="AB20" s="1"/>
      <c r="AC20" s="1"/>
    </row>
    <row r="21" spans="1:30" s="23" customFormat="1" ht="13.5">
      <c r="A21" s="46" t="s">
        <v>23</v>
      </c>
      <c r="B21" s="46"/>
      <c r="C21" s="21"/>
      <c r="D21" s="21"/>
      <c r="E21" s="21"/>
      <c r="F21" s="21"/>
      <c r="G21" s="44"/>
      <c r="H21" s="44"/>
      <c r="I21" s="44"/>
      <c r="J21" s="45"/>
      <c r="K21" s="45"/>
      <c r="N21" s="1"/>
      <c r="O21" s="1"/>
      <c r="P21" s="1"/>
      <c r="Q21" s="1"/>
      <c r="R21" s="1"/>
      <c r="S21" s="1"/>
      <c r="T21" s="1"/>
      <c r="U21" s="1"/>
      <c r="V21" s="1"/>
      <c r="W21" s="1"/>
      <c r="X21" s="1"/>
      <c r="Y21" s="1"/>
      <c r="Z21" s="1"/>
      <c r="AA21" s="1"/>
      <c r="AB21" s="1"/>
      <c r="AC21" s="1"/>
    </row>
    <row r="22" spans="1:30" s="23" customFormat="1" ht="13.5">
      <c r="A22" s="46" t="s">
        <v>24</v>
      </c>
      <c r="B22" s="46"/>
      <c r="C22" s="21"/>
      <c r="D22" s="21"/>
      <c r="E22" s="21"/>
      <c r="F22" s="21"/>
      <c r="G22" s="44"/>
      <c r="H22" s="44"/>
      <c r="I22" s="44"/>
      <c r="J22" s="45"/>
      <c r="K22" s="45"/>
      <c r="N22" s="1"/>
      <c r="O22" s="1"/>
      <c r="P22" s="1"/>
      <c r="Q22" s="1"/>
      <c r="R22" s="1"/>
      <c r="S22" s="1"/>
      <c r="T22" s="1"/>
      <c r="U22" s="1"/>
      <c r="V22" s="1"/>
      <c r="W22" s="1"/>
      <c r="X22" s="1"/>
      <c r="Y22" s="1"/>
      <c r="Z22" s="1"/>
      <c r="AA22" s="1"/>
      <c r="AB22" s="1"/>
      <c r="AC22" s="1"/>
    </row>
    <row r="23" spans="1:30" s="23" customFormat="1" ht="15" customHeight="1" thickBot="1">
      <c r="A23" s="15"/>
      <c r="B23" s="15"/>
      <c r="C23" s="47" t="s">
        <v>25</v>
      </c>
      <c r="D23" s="48"/>
      <c r="E23" s="48"/>
      <c r="F23" s="48"/>
      <c r="G23" s="48"/>
      <c r="H23" s="13" t="s">
        <v>6</v>
      </c>
      <c r="I23" s="15"/>
      <c r="J23" s="49"/>
      <c r="N23" s="1"/>
      <c r="O23" s="1"/>
      <c r="P23" s="1"/>
      <c r="Q23" s="1"/>
      <c r="R23" s="1"/>
      <c r="S23" s="1"/>
      <c r="T23" s="1"/>
      <c r="U23" s="1"/>
      <c r="V23" s="1"/>
      <c r="W23" s="1"/>
      <c r="X23" s="1"/>
      <c r="Y23" s="1"/>
      <c r="Z23" s="1"/>
      <c r="AA23" s="1"/>
      <c r="AB23" s="1"/>
      <c r="AC23" s="1"/>
    </row>
    <row r="24" spans="1:30" s="23" customFormat="1" ht="18" customHeight="1" thickBot="1">
      <c r="A24" s="15"/>
      <c r="B24" s="15"/>
      <c r="C24" s="261" t="s">
        <v>26</v>
      </c>
      <c r="D24" s="262"/>
      <c r="E24" s="262"/>
      <c r="F24" s="262"/>
      <c r="G24" s="18" t="s">
        <v>27</v>
      </c>
      <c r="H24" s="20" t="s">
        <v>28</v>
      </c>
      <c r="I24" s="50"/>
      <c r="J24" s="263" t="s">
        <v>29</v>
      </c>
      <c r="M24" s="51"/>
      <c r="N24" s="1"/>
      <c r="O24" s="1"/>
      <c r="P24" s="1"/>
      <c r="Q24" s="1"/>
      <c r="R24" s="1"/>
      <c r="S24" s="1"/>
      <c r="T24" s="1"/>
      <c r="U24" s="1"/>
      <c r="V24" s="1"/>
      <c r="W24" s="1"/>
      <c r="X24" s="1"/>
      <c r="Y24" s="1"/>
      <c r="Z24" s="1"/>
      <c r="AA24" s="1"/>
      <c r="AB24" s="1"/>
      <c r="AC24" s="1"/>
    </row>
    <row r="25" spans="1:30" s="23" customFormat="1" ht="17.100000000000001" customHeight="1" thickBot="1">
      <c r="A25" s="15"/>
      <c r="B25" s="15"/>
      <c r="C25" s="264" t="s">
        <v>26</v>
      </c>
      <c r="D25" s="264"/>
      <c r="E25" s="264"/>
      <c r="F25" s="264"/>
      <c r="G25" s="26"/>
      <c r="H25" s="26"/>
      <c r="I25" s="52"/>
      <c r="J25" s="263"/>
      <c r="K25" s="53"/>
      <c r="N25" s="1"/>
      <c r="O25" s="1"/>
      <c r="P25" s="1"/>
      <c r="Q25" s="1"/>
      <c r="R25" s="1"/>
      <c r="S25" s="1"/>
      <c r="T25" s="1"/>
      <c r="U25" s="1"/>
      <c r="V25" s="1"/>
      <c r="W25" s="1"/>
      <c r="X25" s="1"/>
      <c r="Y25" s="1"/>
      <c r="Z25" s="1"/>
      <c r="AA25" s="1"/>
      <c r="AB25" s="1"/>
      <c r="AC25" s="1"/>
    </row>
    <row r="26" spans="1:30" s="23" customFormat="1" ht="16.5" customHeight="1" thickBot="1">
      <c r="A26" s="15"/>
      <c r="B26" s="15"/>
      <c r="C26" s="267" t="s">
        <v>30</v>
      </c>
      <c r="D26" s="267"/>
      <c r="E26" s="267"/>
      <c r="F26" s="267"/>
      <c r="G26" s="54"/>
      <c r="H26" s="54"/>
      <c r="I26" s="52"/>
      <c r="J26" s="42">
        <f>SUM(H9:H15,H25:H26)</f>
        <v>0</v>
      </c>
      <c r="K26" s="53"/>
      <c r="N26" s="55" t="s">
        <v>31</v>
      </c>
      <c r="O26" s="14"/>
      <c r="P26" s="14"/>
      <c r="Q26" s="14"/>
      <c r="R26" s="14"/>
      <c r="S26" s="14"/>
      <c r="T26" s="14"/>
      <c r="U26" s="14"/>
      <c r="V26" s="14"/>
      <c r="W26" s="14"/>
      <c r="X26" s="14"/>
      <c r="Y26" s="14"/>
      <c r="Z26" s="14"/>
      <c r="AA26" s="14"/>
      <c r="AB26" s="14"/>
      <c r="AC26" s="14"/>
    </row>
    <row r="27" spans="1:30" ht="17.25" customHeight="1" thickBot="1">
      <c r="A27" s="15"/>
      <c r="B27" s="15"/>
      <c r="C27" s="15"/>
      <c r="D27" s="15"/>
      <c r="E27" s="15"/>
      <c r="F27" s="15"/>
      <c r="G27" s="15"/>
      <c r="H27" s="15"/>
      <c r="I27" s="15"/>
      <c r="J27" s="15"/>
      <c r="K27" s="45"/>
      <c r="L27" s="45"/>
      <c r="M27" s="29"/>
      <c r="N27" s="56" t="s">
        <v>32</v>
      </c>
      <c r="O27" s="268" t="s">
        <v>33</v>
      </c>
      <c r="P27" s="268"/>
      <c r="Q27" s="268"/>
      <c r="R27" s="269" t="s">
        <v>34</v>
      </c>
      <c r="S27" s="269"/>
      <c r="T27" s="269"/>
      <c r="U27" s="268" t="s">
        <v>35</v>
      </c>
      <c r="V27" s="268"/>
      <c r="W27" s="269" t="s">
        <v>36</v>
      </c>
      <c r="X27" s="269"/>
      <c r="Y27" s="268" t="s">
        <v>37</v>
      </c>
      <c r="Z27" s="268"/>
      <c r="AA27" s="56" t="s">
        <v>38</v>
      </c>
      <c r="AB27" s="23"/>
      <c r="AC27" s="23"/>
      <c r="AD27" s="23"/>
    </row>
    <row r="28" spans="1:30" s="51" customFormat="1" ht="17.25" customHeight="1" thickTop="1" thickBot="1">
      <c r="A28" s="270"/>
      <c r="B28" s="270"/>
      <c r="C28" s="270"/>
      <c r="D28" s="270"/>
      <c r="E28" s="270"/>
      <c r="F28" s="270"/>
      <c r="G28" s="270"/>
      <c r="H28" s="270"/>
      <c r="I28" s="270"/>
      <c r="J28" s="270"/>
      <c r="K28" s="45"/>
      <c r="L28" s="45"/>
      <c r="M28" s="29"/>
      <c r="N28" s="310"/>
      <c r="O28" s="271"/>
      <c r="P28" s="272"/>
      <c r="Q28" s="273"/>
      <c r="R28" s="274">
        <f>IF(O28&lt;551000,0,IF(AND(O28&gt;550099,O28&lt;1619000),O28-550000,IF(AND(O28&gt;1618999,O28&lt;1620000),1069000,IF(AND(O28&gt;1619999,O28&lt;1622000),1070000,IF(AND(O28&gt;1621999,O28&lt;1624000),1072000,IF(AND(O28&gt;1623999,O28&lt;1628000),1074000,IF(AND(O28&gt;1627999,O28&lt;1800000),ROUNDDOWN(O28/4,-3)*2.4+100000,IF(AND(O28&gt;1799999,O28&lt;3600000),ROUNDDOWN(O28/4,-3)*2.8-80000,IF(AND(O28&gt;3599999,O28&lt;6600000),ROUNDDOWN(O28/4,-3)*3.2-440000,IF(AND(O28&gt;6599999,O28&lt;8500000),O28*0.9-1100000,O28-1950000))))))))))</f>
        <v>0</v>
      </c>
      <c r="S28" s="275"/>
      <c r="T28" s="276"/>
      <c r="U28" s="271"/>
      <c r="V28" s="273"/>
      <c r="W28" s="274">
        <f>IF(U28="",0,IF(AND(N28="S32.1.2以後生まれの方",R28&lt;10000001,U28&lt;600000),0,IF(AND(N28="S32.1.2以後生まれの方",R28&lt;10000001,U28&lt;1300000),U28-600000,IF(AND(N28="S32.1.2以後生まれの方",R28&lt;10000001,U28&gt;1299999,U28&lt;4100000),U28*0.75-275000,IF(AND(N28="S32.1.2以後生まれの方",R28&lt;10000001,U28&gt;4099999,U28&lt;7700000),U28*0.85-685000,IF(AND(N28="S32.1.2以後生まれの方",R28&lt;10000001,U28&gt;7699999,U28&lt;10000000),U28*0.95-1455000,IF(AND(N28="S32.1.2以後生まれの方",R28&lt;10000001,U28&gt;9999999),U28-1955000,IF(AND(N28="S32.1.2以後生まれの方",R28&gt;10000000,R28&lt;20000001,U28&lt;500000),0,IF(AND(N28="S32.1.2以後生まれの方",R28&gt;10000000,R28&lt;20000001,U28&lt;1300000),U28-500000,IF(AND(N28="S32.1.2以後生まれの方",R28&gt;10000000,R28&lt;20000001,U28&gt;1299999,U28&lt;4100000),U28*0.75-175000,IF(AND(N28="S32.1.2以後生まれの方",R28&gt;10000000,R28&lt;20000001,U28&gt;4099999,U28&lt;7700000),U28*0.85-585000,IF(AND(N28="S32.1.2以後生まれの方",R28&gt;10000000,R28&lt;20000001,U28&gt;7699999,U28&lt;10000000),U28*0.95-1355000,IF(AND(N28="S32.1.2以後生まれの方",R28&gt;10000000,R28&lt;20000001,U28&gt;9999999),U28-1855000,IF(AND(N28="S32.1.2以後生まれの方",R28&gt;20000000,U28&lt;400000),0,IF(AND(N28="S32.1.2以後生まれの方",R28&gt;20000000,U28&lt;1300000),U28-400000,IF(AND(N28="S32.1.2以後生まれの方",R28&gt;20000000,U28&gt;1299999,U28&lt;4100000),U28*0.75-75000,IF(AND(N28="S32.1.2以後生まれの方",R28&gt;20000000,U28&gt;4099999,U28&lt;7700000),U28*0.85-485000,IF(AND(N28="S32.1.2以後生まれの方",R28&gt;20000000,U28&gt;7699999,U28&lt;10000000),U28*0.95-1255000,IF(AND(N28="S32.1.2以後生まれの方",R28&gt;20000000,U28&gt;9999999),U28-1755000,IF(AND(N28="S32.1.1以前生まれの方",R28&lt;10000001,U28&lt;1100000),0,IF(AND(N28="S32.1.1以前生まれの方",R28&lt;10000001,U28&lt;3300000),U28-1100000,IF(AND(N28="S32.1.1以前生まれの方",R28&lt;10000001,U28&gt;3299999,U28&lt;4100000),U28*0.75-275000,IF(AND(N28="S32.1.1以前生まれの方",R28&lt;10000001,U28&gt;4099999,U28&lt;7700000),U28*0.85-685000,IF(AND(N28="S32.1.1以前生まれの方",R28&lt;10000001,U28&gt;7699999,U28&lt;10000000),U28*0.95-1455000,IF(AND(N28="S32.1.1以前生まれの方",R28&lt;10000001,U28&gt;9999999),U28-1955000,IF(AND(N28="S32.1.1以前生まれの方",R28&gt;10000000,R28&lt;20000001,U28&lt;1000000),0,IF(AND(N28="S32.1.1以前生まれの方",R28&gt;10000000,R28&lt;20000001,U28&lt;3300000),U28-1000000,IF(AND(N28="S32.1.1以前生まれの方",R28&gt;10000000,R28&lt;20000001,U28&gt;3299999,U28&lt;4100000),U28*0.75-175000,IF(AND(N28="S32.1.1以前生まれの方",R28&gt;10000000,R28&lt;20000001,U28&gt;4099999,U28&lt;7700000),U28*0.85-585000,IF(AND(N28="S32.1.1以前生まれの方",R28&gt;10000000,R28&lt;20000001,U28&gt;7699999,U28&lt;10000000),U28*0.95-1355000,IF(AND(N28="S32.1.1以前生まれの方",R28&gt;10000000,R28&lt;20000001,U28&gt;9999999),U28-1855000,IF(AND(N28="S32.1.1以前生まれの方",R28&gt;20000000,U28&lt;900000),0,IF(AND(N28="S32.1.1以前生まれの方",R28&gt;20000000,U28&lt;3300000),U28-900000,IF(AND(N28="S32.1.1以前生まれの方",R28&gt;20000000,U28&gt;3299999,U28&lt;4100000),U28*0.75-75000,IF(AND(N28="S32.1.1以前生まれの方",R28&gt;20000000,U28&gt;4099999,U28&lt;7700000),U28*0.85-485000,IF(AND(N28="S32.1.1以前生まれの方",R28&gt;20000000,U28&gt;7699999,U28&lt;10000000),U28*0.95-1255000,IF(AND(N28="S32.1.1以前生まれの方",R28&gt;20000000,U28&gt;9999999),U28-1755000)))))))))))))))))))))))))))))))))))))</f>
        <v>0</v>
      </c>
      <c r="X28" s="275"/>
      <c r="Y28" s="265">
        <f>IF(AND(AND(R28&gt;0,W28&gt;0),R28+W28&gt;100000),R28+W28-(IF(R28&gt;100000,100000,R28)+IF(W28&gt;100000,100000,W28)-100000),R28+W28)</f>
        <v>0</v>
      </c>
      <c r="Z28" s="266"/>
      <c r="AA28" s="311">
        <f>IF(AND(N28="S32.1.1以前生まれの方",W28&gt;0),Y28-IF(W28&gt;150000,150000,W28),Y28)</f>
        <v>0</v>
      </c>
      <c r="AB28" s="23"/>
      <c r="AC28" s="23"/>
      <c r="AD28" s="23"/>
    </row>
    <row r="29" spans="1:30" s="51" customFormat="1" ht="17.25" customHeight="1" thickTop="1" thickBot="1">
      <c r="A29" s="57"/>
      <c r="B29" s="57"/>
      <c r="C29" s="57"/>
      <c r="D29" s="57"/>
      <c r="E29" s="57"/>
      <c r="F29" s="57"/>
      <c r="G29" s="57"/>
      <c r="H29" s="58"/>
      <c r="I29" s="58"/>
      <c r="J29" s="57"/>
      <c r="K29" s="45"/>
      <c r="L29" s="45"/>
      <c r="M29" s="29"/>
      <c r="N29" s="310"/>
      <c r="O29" s="271"/>
      <c r="P29" s="272"/>
      <c r="Q29" s="273"/>
      <c r="R29" s="277">
        <f t="shared" ref="R29:R30" si="3">IF(O29&lt;551000,0,IF(AND(O29&gt;550099,O29&lt;1619000),O29-550000,IF(AND(O29&gt;1618999,O29&lt;1620000),1069000,IF(AND(O29&gt;1619999,O29&lt;1622000),1070000,IF(AND(O29&gt;1621999,O29&lt;1624000),1072000,IF(AND(O29&gt;1623999,O29&lt;1628000),1074000,IF(AND(O29&gt;1627999,O29&lt;1800000),ROUNDDOWN(O29/4,-3)*2.4+100000,IF(AND(O29&gt;1799999,O29&lt;3600000),ROUNDDOWN(O29/4,-3)*2.8-80000,IF(AND(O29&gt;3599999,O29&lt;6600000),ROUNDDOWN(O29/4,-3)*3.2-440000,IF(AND(O29&gt;6599999,O29&lt;8500000),O29*0.9-1100000,O29-1950000))))))))))</f>
        <v>0</v>
      </c>
      <c r="S29" s="278"/>
      <c r="T29" s="279"/>
      <c r="U29" s="271"/>
      <c r="V29" s="273"/>
      <c r="W29" s="274">
        <f>IF(U29="",0,IF(AND(N29="S32.1.2以後生まれの方",R29&lt;10000001,U29&lt;600000),0,IF(AND(N29="S32.1.2以後生まれの方",R29&lt;10000001,U29&lt;1300000),U29-600000,IF(AND(N29="S32.1.2以後生まれの方",R29&lt;10000001,U29&gt;1299999,U29&lt;4100000),U29*0.75-275000,IF(AND(N29="S32.1.2以後生まれの方",R29&lt;10000001,U29&gt;4099999,U29&lt;7700000),U29*0.85-685000,IF(AND(N29="S32.1.2以後生まれの方",R29&lt;10000001,U29&gt;7699999,U29&lt;10000000),U29*0.95-1455000,IF(AND(N29="S32.1.2以後生まれの方",R29&lt;10000001,U29&gt;9999999),U29-1955000,IF(AND(N29="S32.1.2以後生まれの方",R29&gt;10000000,R29&lt;20000001,U29&lt;500000),0,IF(AND(N29="S32.1.2以後生まれの方",R29&gt;10000000,R29&lt;20000001,U29&lt;1300000),U29-500000,IF(AND(N29="S32.1.2以後生まれの方",R29&gt;10000000,R29&lt;20000001,U29&gt;1299999,U29&lt;4100000),U29*0.75-175000,IF(AND(N29="S32.1.2以後生まれの方",R29&gt;10000000,R29&lt;20000001,U29&gt;4099999,U29&lt;7700000),U29*0.85-585000,IF(AND(N29="S32.1.2以後生まれの方",R29&gt;10000000,R29&lt;20000001,U29&gt;7699999,U29&lt;10000000),U29*0.95-1355000,IF(AND(N29="S32.1.2以後生まれの方",R29&gt;10000000,R29&lt;20000001,U29&gt;9999999),U29-1855000,IF(AND(N29="S32.1.2以後生まれの方",R29&gt;20000000,U29&lt;400000),0,IF(AND(N29="S32.1.2以後生まれの方",R29&gt;20000000,U29&lt;1300000),U29-400000,IF(AND(N29="S32.1.2以後生まれの方",R29&gt;20000000,U29&gt;1299999,U29&lt;4100000),U29*0.75-75000,IF(AND(N29="S32.1.2以後生まれの方",R29&gt;20000000,U29&gt;4099999,U29&lt;7700000),U29*0.85-485000,IF(AND(N29="S32.1.2以後生まれの方",R29&gt;20000000,U29&gt;7699999,U29&lt;10000000),U29*0.95-1255000,IF(AND(N29="S32.1.2以後生まれの方",R29&gt;20000000,U29&gt;9999999),U29-1755000,IF(AND(N29="S32.1.1以前生まれの方",R29&lt;10000001,U29&lt;1100000),0,IF(AND(N29="S32.1.1以前生まれの方",R29&lt;10000001,U29&lt;3300000),U29-1100000,IF(AND(N29="S32.1.1以前生まれの方",R29&lt;10000001,U29&gt;3299999,U29&lt;4100000),U29*0.75-275000,IF(AND(N29="S32.1.1以前生まれの方",R29&lt;10000001,U29&gt;4099999,U29&lt;7700000),U29*0.85-685000,IF(AND(N29="S32.1.1以前生まれの方",R29&lt;10000001,U29&gt;7699999,U29&lt;10000000),U29*0.95-1455000,IF(AND(N29="S32.1.1以前生まれの方",R29&lt;10000001,U29&gt;9999999),U29-1955000,IF(AND(N29="S32.1.1以前生まれの方",R29&gt;10000000,R29&lt;20000001,U29&lt;1000000),0,IF(AND(N29="S32.1.1以前生まれの方",R29&gt;10000000,R29&lt;20000001,U29&lt;3300000),U29-1000000,IF(AND(N29="S32.1.1以前生まれの方",R29&gt;10000000,R29&lt;20000001,U29&gt;3299999,U29&lt;4100000),U29*0.75-175000,IF(AND(N29="S32.1.1以前生まれの方",R29&gt;10000000,R29&lt;20000001,U29&gt;4099999,U29&lt;7700000),U29*0.85-585000,IF(AND(N29="S32.1.1以前生まれの方",R29&gt;10000000,R29&lt;20000001,U29&gt;7699999,U29&lt;10000000),U29*0.95-1355000,IF(AND(N29="S32.1.1以前生まれの方",R29&gt;10000000,R29&lt;20000001,U29&gt;9999999),U29-1855000,IF(AND(N29="S32.1.1以前生まれの方",R29&gt;20000000,U29&lt;900000),0,IF(AND(N29="S32.1.1以前生まれの方",R29&gt;20000000,U29&lt;3300000),U29-900000,IF(AND(N29="S32.1.1以前生まれの方",R29&gt;20000000,U29&gt;3299999,U29&lt;4100000),U29*0.75-75000,IF(AND(N29="S32.1.1以前生まれの方",R29&gt;20000000,U29&gt;4099999,U29&lt;7700000),U29*0.85-485000,IF(AND(N29="S32.1.1以前生まれの方",R29&gt;20000000,U29&gt;7699999,U29&lt;10000000),U29*0.95-1255000,IF(AND(N29="S32.1.1以前生まれの方",R29&gt;20000000,U29&gt;9999999),U29-1755000)))))))))))))))))))))))))))))))))))))</f>
        <v>0</v>
      </c>
      <c r="X29" s="275"/>
      <c r="Y29" s="265">
        <f t="shared" ref="Y29:Y30" si="4">IF(AND(AND(R29&gt;0,W29&gt;0),R29+W29&gt;100000),R29+W29-(IF(R29&gt;100000,100000,R29)+IF(W29&gt;100000,100000,W29)-100000),R29+W29)</f>
        <v>0</v>
      </c>
      <c r="Z29" s="266"/>
      <c r="AA29" s="311">
        <f>IF(AND(N29="S32.1.1以前生まれの方",W29&gt;0),Y29-IF(W29&gt;150000,150000,W29),Y29)</f>
        <v>0</v>
      </c>
      <c r="AB29" s="23"/>
      <c r="AC29" s="23"/>
      <c r="AD29" s="23"/>
    </row>
    <row r="30" spans="1:30" s="51" customFormat="1" ht="18.75" customHeight="1" thickTop="1" thickBot="1">
      <c r="A30" s="10" t="s">
        <v>39</v>
      </c>
      <c r="B30" s="10"/>
      <c r="C30" s="57"/>
      <c r="D30" s="57"/>
      <c r="E30" s="57"/>
      <c r="F30" s="57"/>
      <c r="G30" s="57"/>
      <c r="H30" s="58"/>
      <c r="I30" s="58"/>
      <c r="J30" s="57"/>
      <c r="K30" s="45"/>
      <c r="L30" s="45"/>
      <c r="M30" s="29"/>
      <c r="N30" s="310"/>
      <c r="O30" s="271"/>
      <c r="P30" s="272"/>
      <c r="Q30" s="273"/>
      <c r="R30" s="277">
        <f t="shared" si="3"/>
        <v>0</v>
      </c>
      <c r="S30" s="278"/>
      <c r="T30" s="279"/>
      <c r="U30" s="271"/>
      <c r="V30" s="273"/>
      <c r="W30" s="274">
        <f>IF(U30="",0,IF(AND(N30="S32.1.2以後生まれの方",R30&lt;10000001,U30&lt;600000),0,IF(AND(N30="S32.1.2以後生まれの方",R30&lt;10000001,U30&lt;1300000),U30-600000,IF(AND(N30="S32.1.2以後生まれの方",R30&lt;10000001,U30&gt;1299999,U30&lt;4100000),U30*0.75-275000,IF(AND(N30="S32.1.2以後生まれの方",R30&lt;10000001,U30&gt;4099999,U30&lt;7700000),U30*0.85-685000,IF(AND(N30="S32.1.2以後生まれの方",R30&lt;10000001,U30&gt;7699999,U30&lt;10000000),U30*0.95-1455000,IF(AND(N30="S32.1.2以後生まれの方",R30&lt;10000001,U30&gt;9999999),U30-1955000,IF(AND(N30="S32.1.2以後生まれの方",R30&gt;10000000,R30&lt;20000001,U30&lt;500000),0,IF(AND(N30="S32.1.2以後生まれの方",R30&gt;10000000,R30&lt;20000001,U30&lt;1300000),U30-500000,IF(AND(N30="S32.1.2以後生まれの方",R30&gt;10000000,R30&lt;20000001,U30&gt;1299999,U30&lt;4100000),U30*0.75-175000,IF(AND(N30="S32.1.2以後生まれの方",R30&gt;10000000,R30&lt;20000001,U30&gt;4099999,U30&lt;7700000),U30*0.85-585000,IF(AND(N30="S32.1.2以後生まれの方",R30&gt;10000000,R30&lt;20000001,U30&gt;7699999,U30&lt;10000000),U30*0.95-1355000,IF(AND(N30="S32.1.2以後生まれの方",R30&gt;10000000,R30&lt;20000001,U30&gt;9999999),U30-1855000,IF(AND(N30="S32.1.2以後生まれの方",R30&gt;20000000,U30&lt;400000),0,IF(AND(N30="S32.1.2以後生まれの方",R30&gt;20000000,U30&lt;1300000),U30-400000,IF(AND(N30="S32.1.2以後生まれの方",R30&gt;20000000,U30&gt;1299999,U30&lt;4100000),U30*0.75-75000,IF(AND(N30="S32.1.2以後生まれの方",R30&gt;20000000,U30&gt;4099999,U30&lt;7700000),U30*0.85-485000,IF(AND(N30="S32.1.2以後生まれの方",R30&gt;20000000,U30&gt;7699999,U30&lt;10000000),U30*0.95-1255000,IF(AND(N30="S32.1.2以後生まれの方",R30&gt;20000000,U30&gt;9999999),U30-1755000,IF(AND(N30="S32.1.1以前生まれの方",R30&lt;10000001,U30&lt;1100000),0,IF(AND(N30="S32.1.1以前生まれの方",R30&lt;10000001,U30&lt;3300000),U30-1100000,IF(AND(N30="S32.1.1以前生まれの方",R30&lt;10000001,U30&gt;3299999,U30&lt;4100000),U30*0.75-275000,IF(AND(N30="S32.1.1以前生まれの方",R30&lt;10000001,U30&gt;4099999,U30&lt;7700000),U30*0.85-685000,IF(AND(N30="S32.1.1以前生まれの方",R30&lt;10000001,U30&gt;7699999,U30&lt;10000000),U30*0.95-1455000,IF(AND(N30="S32.1.1以前生まれの方",R30&lt;10000001,U30&gt;9999999),U30-1955000,IF(AND(N30="S32.1.1以前生まれの方",R30&gt;10000000,R30&lt;20000001,U30&lt;1000000),0,IF(AND(N30="S32.1.1以前生まれの方",R30&gt;10000000,R30&lt;20000001,U30&lt;3300000),U30-1000000,IF(AND(N30="S32.1.1以前生まれの方",R30&gt;10000000,R30&lt;20000001,U30&gt;3299999,U30&lt;4100000),U30*0.75-175000,IF(AND(N30="S32.1.1以前生まれの方",R30&gt;10000000,R30&lt;20000001,U30&gt;4099999,U30&lt;7700000),U30*0.85-585000,IF(AND(N30="S32.1.1以前生まれの方",R30&gt;10000000,R30&lt;20000001,U30&gt;7699999,U30&lt;10000000),U30*0.95-1355000,IF(AND(N30="S32.1.1以前生まれの方",R30&gt;10000000,R30&lt;20000001,U30&gt;9999999),U30-1855000,IF(AND(N30="S32.1.1以前生まれの方",R30&gt;20000000,U30&lt;900000),0,IF(AND(N30="S32.1.1以前生まれの方",R30&gt;20000000,U30&lt;3300000),U30-900000,IF(AND(N30="S32.1.1以前生まれの方",R30&gt;20000000,U30&gt;3299999,U30&lt;4100000),U30*0.75-75000,IF(AND(N30="S32.1.1以前生まれの方",R30&gt;20000000,U30&gt;4099999,U30&lt;7700000),U30*0.85-485000,IF(AND(N30="S32.1.1以前生まれの方",R30&gt;20000000,U30&gt;7699999,U30&lt;10000000),U30*0.95-1255000,IF(AND(N30="S32.1.1以前生まれの方",R30&gt;20000000,U30&gt;9999999),U30-1755000)))))))))))))))))))))))))))))))))))))</f>
        <v>0</v>
      </c>
      <c r="X30" s="275"/>
      <c r="Y30" s="265">
        <f t="shared" si="4"/>
        <v>0</v>
      </c>
      <c r="Z30" s="266"/>
      <c r="AA30" s="311">
        <f>IF(AND(N30="S32.1.1以前生まれの方",W30&gt;0),Y30-IF(W30&gt;150000,150000,W30),Y30)</f>
        <v>0</v>
      </c>
      <c r="AB30" s="23"/>
      <c r="AC30" s="23"/>
      <c r="AD30" s="1"/>
    </row>
    <row r="31" spans="1:30" s="51" customFormat="1" ht="20.25" thickTop="1" thickBot="1">
      <c r="A31" s="282" t="s">
        <v>40</v>
      </c>
      <c r="B31" s="283"/>
      <c r="C31" s="283"/>
      <c r="D31" s="283"/>
      <c r="E31" s="283"/>
      <c r="F31" s="283"/>
      <c r="G31" s="283"/>
      <c r="H31" s="283"/>
      <c r="I31" s="283"/>
      <c r="J31" s="284"/>
      <c r="M31" s="45"/>
      <c r="N31" s="53"/>
      <c r="O31" s="30"/>
      <c r="P31" s="30"/>
      <c r="Q31" s="23"/>
      <c r="R31" s="23"/>
      <c r="S31" s="23"/>
      <c r="T31" s="23"/>
      <c r="U31" s="23"/>
      <c r="V31" s="23"/>
      <c r="W31" s="23"/>
      <c r="X31" s="23"/>
      <c r="Y31" s="23"/>
      <c r="Z31" s="23"/>
      <c r="AA31" s="23"/>
      <c r="AB31" s="23"/>
      <c r="AC31" s="23"/>
    </row>
    <row r="32" spans="1:30" s="51" customFormat="1" ht="14.25" customHeight="1" thickBot="1">
      <c r="A32" s="59" t="s">
        <v>41</v>
      </c>
      <c r="B32" s="60"/>
      <c r="C32" s="61" t="s">
        <v>42</v>
      </c>
      <c r="D32" s="62"/>
      <c r="E32" s="63"/>
      <c r="F32" s="63"/>
      <c r="G32" s="63"/>
      <c r="H32" s="64"/>
      <c r="I32" s="64"/>
      <c r="J32" s="65"/>
      <c r="M32" s="45"/>
      <c r="N32" s="53"/>
      <c r="O32" s="30"/>
      <c r="P32" s="30"/>
      <c r="Q32" s="23"/>
      <c r="R32" s="23"/>
      <c r="S32" s="23"/>
      <c r="T32" s="23"/>
      <c r="U32" s="23"/>
      <c r="V32" s="23"/>
      <c r="W32" s="23"/>
      <c r="X32" s="23"/>
      <c r="Y32" s="23"/>
      <c r="Z32" s="23"/>
      <c r="AA32" s="23"/>
      <c r="AB32" s="23"/>
      <c r="AC32" s="23"/>
    </row>
    <row r="33" spans="1:29" s="51" customFormat="1" ht="14.25" customHeight="1" thickTop="1" thickBot="1">
      <c r="A33" s="66"/>
      <c r="B33" s="67"/>
      <c r="C33" s="68">
        <f>J16</f>
        <v>0</v>
      </c>
      <c r="D33" s="51" t="s">
        <v>43</v>
      </c>
      <c r="G33" s="51" t="s">
        <v>44</v>
      </c>
      <c r="H33" s="69">
        <f>ROUNDDOWN(C33*0.069,0)</f>
        <v>0</v>
      </c>
      <c r="I33" s="285" t="s">
        <v>45</v>
      </c>
      <c r="J33" s="281"/>
      <c r="N33" s="53"/>
      <c r="O33" s="30"/>
      <c r="P33" s="30"/>
      <c r="Q33" s="23"/>
      <c r="R33" s="23"/>
      <c r="S33" s="23"/>
      <c r="T33" s="23"/>
      <c r="U33" s="23"/>
      <c r="V33" s="23"/>
      <c r="W33" s="23"/>
      <c r="X33" s="23"/>
      <c r="Y33" s="23"/>
      <c r="Z33" s="23"/>
      <c r="AA33" s="23"/>
      <c r="AB33" s="23"/>
      <c r="AC33" s="23"/>
    </row>
    <row r="34" spans="1:29" s="51" customFormat="1" ht="6" customHeight="1" thickTop="1" thickBot="1">
      <c r="A34" s="70"/>
      <c r="B34" s="71"/>
      <c r="C34" s="72"/>
      <c r="D34" s="73"/>
      <c r="E34" s="73"/>
      <c r="F34" s="73"/>
      <c r="G34" s="73"/>
      <c r="H34" s="74"/>
      <c r="I34" s="74"/>
      <c r="J34" s="75"/>
      <c r="N34" s="53"/>
      <c r="O34" s="30"/>
      <c r="P34" s="30"/>
      <c r="Q34" s="23"/>
      <c r="R34" s="23"/>
      <c r="S34" s="23"/>
      <c r="T34" s="23"/>
      <c r="U34" s="23"/>
      <c r="V34" s="23"/>
      <c r="W34" s="23"/>
      <c r="X34" s="23"/>
      <c r="Y34" s="23"/>
      <c r="Z34" s="23"/>
      <c r="AA34" s="23"/>
      <c r="AB34" s="23"/>
      <c r="AC34" s="23"/>
    </row>
    <row r="35" spans="1:29" s="51" customFormat="1" ht="13.5" customHeight="1" thickBot="1">
      <c r="A35" s="76" t="s">
        <v>46</v>
      </c>
      <c r="B35" s="77"/>
      <c r="D35" s="78" t="s">
        <v>47</v>
      </c>
      <c r="H35" s="79"/>
      <c r="I35" s="79"/>
      <c r="J35" s="80"/>
      <c r="N35" s="81" t="s">
        <v>48</v>
      </c>
      <c r="O35" s="82"/>
      <c r="P35" s="82"/>
      <c r="Q35" s="82"/>
      <c r="R35" s="82"/>
      <c r="S35" s="82"/>
      <c r="T35" s="82"/>
      <c r="U35" s="82"/>
      <c r="V35" s="82"/>
      <c r="W35" s="82"/>
      <c r="X35" s="82"/>
      <c r="Y35" s="82"/>
      <c r="Z35" s="82"/>
      <c r="AA35" s="82"/>
      <c r="AB35" s="23"/>
      <c r="AC35" s="23"/>
    </row>
    <row r="36" spans="1:29" s="51" customFormat="1" ht="13.5" customHeight="1" thickBot="1">
      <c r="A36" s="83"/>
      <c r="C36" s="84" t="s">
        <v>49</v>
      </c>
      <c r="D36" s="85">
        <f>COUNTA(C9:C15)-D37-D38</f>
        <v>0</v>
      </c>
      <c r="E36" s="86" t="s">
        <v>50</v>
      </c>
      <c r="H36" s="87">
        <f>27700*D36</f>
        <v>0</v>
      </c>
      <c r="I36" s="280" t="s">
        <v>45</v>
      </c>
      <c r="J36" s="281"/>
      <c r="N36" s="88">
        <v>430000</v>
      </c>
      <c r="O36" s="89" t="s">
        <v>51</v>
      </c>
      <c r="P36" s="89" t="s">
        <v>52</v>
      </c>
      <c r="Q36" s="89">
        <v>0</v>
      </c>
      <c r="R36" s="89" t="s">
        <v>53</v>
      </c>
      <c r="S36" s="90">
        <f>COUNTA($C$9:$C$15)+IF($G$26="",0,1)</f>
        <v>0</v>
      </c>
      <c r="T36" s="89" t="s">
        <v>54</v>
      </c>
      <c r="U36" s="91">
        <v>100000</v>
      </c>
      <c r="V36" s="91" t="s">
        <v>55</v>
      </c>
      <c r="W36" s="92">
        <f>IF(COUNTIFS($I$9:$I$15,"○",$G$9:$G$15,"&lt;&gt;")-1&lt;0,0,COUNTIFS($I$9:$I$15,"○",$G$9:$G$15,"&lt;&gt;")-1)</f>
        <v>0</v>
      </c>
      <c r="X36" s="91" t="s">
        <v>56</v>
      </c>
      <c r="Y36" s="93" t="s">
        <v>57</v>
      </c>
      <c r="Z36" s="94">
        <f>IF(W36=0,N36+(Q36*S36),N36+(Q36*S36)+(U36*W36))</f>
        <v>430000</v>
      </c>
      <c r="AA36" s="89" t="s">
        <v>58</v>
      </c>
      <c r="AB36" s="23"/>
      <c r="AC36" s="23"/>
    </row>
    <row r="37" spans="1:29" s="51" customFormat="1" ht="13.5" customHeight="1" thickBot="1">
      <c r="A37" s="83"/>
      <c r="C37" s="84" t="s">
        <v>59</v>
      </c>
      <c r="D37" s="85">
        <f>M19</f>
        <v>0</v>
      </c>
      <c r="E37" s="86" t="s">
        <v>50</v>
      </c>
      <c r="H37" s="87">
        <f>27700*D37</f>
        <v>0</v>
      </c>
      <c r="I37" s="280" t="s">
        <v>45</v>
      </c>
      <c r="J37" s="281"/>
      <c r="N37" s="88">
        <v>430000</v>
      </c>
      <c r="O37" s="89" t="s">
        <v>51</v>
      </c>
      <c r="P37" s="89" t="s">
        <v>52</v>
      </c>
      <c r="Q37" s="88">
        <v>285000</v>
      </c>
      <c r="R37" s="89" t="s">
        <v>53</v>
      </c>
      <c r="S37" s="90">
        <f>COUNTA($C$9:$C$15)+IF($G$26="",0,1)</f>
        <v>0</v>
      </c>
      <c r="T37" s="89" t="s">
        <v>54</v>
      </c>
      <c r="U37" s="91">
        <v>100000</v>
      </c>
      <c r="V37" s="91" t="s">
        <v>55</v>
      </c>
      <c r="W37" s="92">
        <f>IF(COUNTIFS($I$9:$I$15,"○",$G$9:$G$15,"&lt;&gt;")-1&lt;0,0,COUNTIFS($I$9:$I$15,"○",$G$9:$G$15,"&lt;&gt;")-1)</f>
        <v>0</v>
      </c>
      <c r="X37" s="91" t="s">
        <v>56</v>
      </c>
      <c r="Y37" s="93" t="s">
        <v>57</v>
      </c>
      <c r="Z37" s="94">
        <f t="shared" ref="Z37" si="5">IF(W37=0,N37+(Q37*S37),N37+(Q37*S37)+(U37*W37))</f>
        <v>430000</v>
      </c>
      <c r="AA37" s="89" t="s">
        <v>60</v>
      </c>
      <c r="AB37" s="23"/>
      <c r="AC37" s="23"/>
    </row>
    <row r="38" spans="1:29" s="51" customFormat="1" ht="13.5" customHeight="1" thickBot="1">
      <c r="A38" s="83"/>
      <c r="C38" s="84" t="s">
        <v>61</v>
      </c>
      <c r="D38" s="85">
        <f>COUNTIF(C9:C15,"未就学児")</f>
        <v>0</v>
      </c>
      <c r="E38" s="86" t="s">
        <v>50</v>
      </c>
      <c r="H38" s="95">
        <f>27700*D38</f>
        <v>0</v>
      </c>
      <c r="I38" s="280" t="s">
        <v>45</v>
      </c>
      <c r="J38" s="281"/>
      <c r="N38" s="88">
        <v>430000</v>
      </c>
      <c r="O38" s="89" t="s">
        <v>51</v>
      </c>
      <c r="P38" s="89" t="s">
        <v>52</v>
      </c>
      <c r="Q38" s="88">
        <v>520000</v>
      </c>
      <c r="R38" s="89" t="s">
        <v>53</v>
      </c>
      <c r="S38" s="90">
        <f>COUNTA($C$9:$C$15)+IF($G$26="",0,1)</f>
        <v>0</v>
      </c>
      <c r="T38" s="89" t="s">
        <v>54</v>
      </c>
      <c r="U38" s="91">
        <v>100000</v>
      </c>
      <c r="V38" s="91" t="s">
        <v>55</v>
      </c>
      <c r="W38" s="92">
        <f>IF(COUNTIFS($I$9:$I$15,"○",$G$9:$G$15,"&lt;&gt;")-1&lt;0,0,COUNTIFS($I$9:$I$15,"○",$G$9:$G$15,"&lt;&gt;")-1)</f>
        <v>0</v>
      </c>
      <c r="X38" s="91" t="s">
        <v>56</v>
      </c>
      <c r="Y38" s="93" t="s">
        <v>57</v>
      </c>
      <c r="Z38" s="94">
        <f>IF(W38=0,N38+(Q38*S38),N38+(Q38*S38)+(U38*W38))</f>
        <v>430000</v>
      </c>
      <c r="AA38" s="89" t="s">
        <v>62</v>
      </c>
      <c r="AB38" s="1"/>
      <c r="AC38" s="1"/>
    </row>
    <row r="39" spans="1:29" s="51" customFormat="1" ht="13.5" customHeight="1">
      <c r="A39" s="83"/>
      <c r="C39" s="96"/>
      <c r="D39" s="81"/>
      <c r="G39" s="96" t="s">
        <v>63</v>
      </c>
      <c r="H39" s="97">
        <f>SUM(H36:H38)</f>
        <v>0</v>
      </c>
      <c r="I39" s="280" t="s">
        <v>45</v>
      </c>
      <c r="J39" s="281"/>
    </row>
    <row r="40" spans="1:29" s="51" customFormat="1" ht="6" customHeight="1">
      <c r="A40" s="66"/>
      <c r="B40" s="67"/>
      <c r="C40" s="98"/>
      <c r="H40" s="99"/>
      <c r="I40" s="99"/>
      <c r="J40" s="80"/>
    </row>
    <row r="41" spans="1:29" s="51" customFormat="1" ht="13.5" customHeight="1">
      <c r="A41" s="100" t="s">
        <v>64</v>
      </c>
      <c r="B41" s="101"/>
      <c r="C41" s="102">
        <f>IF(AND(D36=0,D37=0,D38=0),0,IF($J$26&lt;=$Z$36,7,IF($J$26&lt;=$Z$37,5,IF($J$26&lt;=$Z$38,2,0))))</f>
        <v>0</v>
      </c>
      <c r="D41" s="102" t="s">
        <v>65</v>
      </c>
      <c r="E41" s="103"/>
      <c r="F41" s="103"/>
      <c r="G41" s="103"/>
      <c r="H41" s="104" t="s">
        <v>66</v>
      </c>
      <c r="I41" s="105"/>
      <c r="J41" s="106"/>
    </row>
    <row r="42" spans="1:29" s="51" customFormat="1" ht="13.5" customHeight="1">
      <c r="A42" s="107"/>
      <c r="B42" s="108"/>
      <c r="C42" s="84" t="s">
        <v>49</v>
      </c>
      <c r="D42" s="109">
        <f>IF($C$41=7,H36*0.7,IF($C$41=5,H36*0.5,IF($C$41=2,H36*0.2,0)))</f>
        <v>0</v>
      </c>
      <c r="E42" s="289" t="s">
        <v>67</v>
      </c>
      <c r="F42" s="289"/>
      <c r="G42" s="289"/>
      <c r="H42" s="109">
        <f>H36-D42</f>
        <v>0</v>
      </c>
      <c r="I42" s="289" t="s">
        <v>45</v>
      </c>
      <c r="J42" s="290"/>
    </row>
    <row r="43" spans="1:29" s="51" customFormat="1" ht="13.5" customHeight="1">
      <c r="A43" s="107"/>
      <c r="B43" s="108"/>
      <c r="C43" s="84" t="s">
        <v>59</v>
      </c>
      <c r="D43" s="109">
        <f>IF($C$41=7,H37*0.7,IF($C$41=5,H37*0.5,IF($C$41=2,H37*0.2,0)))</f>
        <v>0</v>
      </c>
      <c r="E43" s="289" t="s">
        <v>67</v>
      </c>
      <c r="F43" s="289"/>
      <c r="G43" s="289"/>
      <c r="H43" s="109">
        <f>H37-D43</f>
        <v>0</v>
      </c>
      <c r="I43" s="289" t="s">
        <v>45</v>
      </c>
      <c r="J43" s="290"/>
    </row>
    <row r="44" spans="1:29" s="51" customFormat="1" ht="13.5" customHeight="1">
      <c r="A44" s="107"/>
      <c r="B44" s="108"/>
      <c r="C44" s="84" t="s">
        <v>61</v>
      </c>
      <c r="D44" s="109">
        <f>IF($C$41=7,H38*0.7,IF($C$41=5,H38*0.5,IF($C$41=2,H38*0.2,0)))</f>
        <v>0</v>
      </c>
      <c r="E44" s="289" t="s">
        <v>67</v>
      </c>
      <c r="F44" s="289"/>
      <c r="G44" s="289"/>
      <c r="H44" s="109">
        <f>H38-D44</f>
        <v>0</v>
      </c>
      <c r="I44" s="289" t="s">
        <v>45</v>
      </c>
      <c r="J44" s="290"/>
    </row>
    <row r="45" spans="1:29" s="51" customFormat="1" ht="13.5" customHeight="1">
      <c r="A45" s="107"/>
      <c r="B45" s="108"/>
      <c r="C45" s="110"/>
      <c r="D45" s="98"/>
      <c r="E45" s="111"/>
      <c r="F45" s="111"/>
      <c r="G45" s="96" t="s">
        <v>63</v>
      </c>
      <c r="H45" s="97">
        <f>SUM(H42:H44)</f>
        <v>0</v>
      </c>
      <c r="I45" s="280" t="s">
        <v>45</v>
      </c>
      <c r="J45" s="281"/>
    </row>
    <row r="46" spans="1:29" s="51" customFormat="1" ht="6" customHeight="1">
      <c r="A46" s="112"/>
      <c r="B46" s="113"/>
      <c r="C46" s="114"/>
      <c r="D46" s="115"/>
      <c r="E46" s="115"/>
      <c r="F46" s="115"/>
      <c r="G46" s="115"/>
      <c r="H46" s="116"/>
      <c r="I46" s="116"/>
      <c r="J46" s="117"/>
      <c r="AC46" s="118"/>
    </row>
    <row r="47" spans="1:29" s="51" customFormat="1" ht="13.5" customHeight="1">
      <c r="A47" s="76" t="s">
        <v>68</v>
      </c>
      <c r="B47" s="77"/>
      <c r="C47" s="98"/>
      <c r="H47" s="119"/>
      <c r="I47" s="99"/>
      <c r="J47" s="80"/>
    </row>
    <row r="48" spans="1:29" s="51" customFormat="1" ht="13.5" customHeight="1">
      <c r="A48" s="291" t="s">
        <v>69</v>
      </c>
      <c r="B48" s="292"/>
      <c r="C48" s="292"/>
      <c r="D48" s="109">
        <f>IF(OR(C41=5,C41=7),0,IF(C41=0,H37*0.5,IF(C41=2,H37*0.3)))</f>
        <v>0</v>
      </c>
      <c r="E48" s="51" t="s">
        <v>70</v>
      </c>
      <c r="H48" s="119"/>
      <c r="I48" s="99"/>
      <c r="J48" s="80"/>
    </row>
    <row r="49" spans="1:10" s="51" customFormat="1" ht="13.5" customHeight="1" thickBot="1">
      <c r="A49" s="291" t="s">
        <v>71</v>
      </c>
      <c r="B49" s="292"/>
      <c r="C49" s="292"/>
      <c r="D49" s="109">
        <f>H44/2</f>
        <v>0</v>
      </c>
      <c r="E49" s="51" t="s">
        <v>72</v>
      </c>
      <c r="H49" s="120" t="s">
        <v>73</v>
      </c>
      <c r="I49" s="110"/>
      <c r="J49" s="121"/>
    </row>
    <row r="50" spans="1:10" s="51" customFormat="1" ht="13.5" customHeight="1" thickTop="1" thickBot="1">
      <c r="A50" s="122"/>
      <c r="B50" s="123"/>
      <c r="C50" s="123"/>
      <c r="D50" s="98"/>
      <c r="H50" s="124">
        <f>H45-D48-D49</f>
        <v>0</v>
      </c>
      <c r="I50" s="289" t="s">
        <v>45</v>
      </c>
      <c r="J50" s="290"/>
    </row>
    <row r="51" spans="1:10" s="51" customFormat="1" ht="6" customHeight="1" thickTop="1" thickBot="1">
      <c r="A51" s="125"/>
      <c r="B51" s="126"/>
      <c r="C51" s="73"/>
      <c r="D51" s="73"/>
      <c r="E51" s="73"/>
      <c r="F51" s="73"/>
      <c r="G51" s="73"/>
      <c r="H51" s="74"/>
      <c r="I51" s="74"/>
      <c r="J51" s="75"/>
    </row>
    <row r="52" spans="1:10" s="51" customFormat="1" ht="6" customHeight="1" thickBot="1">
      <c r="A52" s="127"/>
      <c r="B52" s="128"/>
      <c r="C52" s="129"/>
      <c r="D52" s="129"/>
      <c r="E52" s="129"/>
      <c r="F52" s="129"/>
      <c r="G52" s="129"/>
      <c r="H52" s="130"/>
      <c r="I52" s="130"/>
      <c r="J52" s="131"/>
    </row>
    <row r="53" spans="1:10" s="51" customFormat="1" ht="13.5" customHeight="1" thickBot="1">
      <c r="A53" s="132"/>
      <c r="B53" s="129"/>
      <c r="C53" s="129"/>
      <c r="D53" s="129"/>
      <c r="E53" s="133"/>
      <c r="F53" s="133"/>
      <c r="G53" s="133" t="s">
        <v>74</v>
      </c>
      <c r="H53" s="134">
        <f>IF((H33+H50)&gt;=650000,650000,ROUNDDOWN((H33+H50),-2))</f>
        <v>0</v>
      </c>
      <c r="I53" s="293" t="s">
        <v>75</v>
      </c>
      <c r="J53" s="294"/>
    </row>
    <row r="54" spans="1:10" s="51" customFormat="1" ht="6" customHeight="1" thickBot="1">
      <c r="A54" s="135"/>
      <c r="B54" s="136"/>
      <c r="C54" s="136"/>
      <c r="D54" s="136"/>
      <c r="E54" s="136"/>
      <c r="F54" s="136"/>
      <c r="G54" s="136"/>
      <c r="H54" s="137"/>
      <c r="I54" s="137"/>
      <c r="J54" s="138"/>
    </row>
    <row r="55" spans="1:10" s="51" customFormat="1" ht="13.5" customHeight="1" thickTop="1" thickBot="1">
      <c r="A55" s="139"/>
      <c r="B55" s="139"/>
      <c r="C55" s="139"/>
      <c r="D55" s="139"/>
      <c r="E55" s="139"/>
      <c r="F55" s="139"/>
      <c r="G55" s="139"/>
      <c r="H55" s="139"/>
      <c r="I55" s="139"/>
      <c r="J55" s="139"/>
    </row>
    <row r="56" spans="1:10" s="51" customFormat="1" ht="13.5" customHeight="1" thickTop="1" thickBot="1">
      <c r="A56" s="286" t="s">
        <v>76</v>
      </c>
      <c r="B56" s="287"/>
      <c r="C56" s="287"/>
      <c r="D56" s="287"/>
      <c r="E56" s="287"/>
      <c r="F56" s="287"/>
      <c r="G56" s="287"/>
      <c r="H56" s="287"/>
      <c r="I56" s="287"/>
      <c r="J56" s="288"/>
    </row>
    <row r="57" spans="1:10" s="51" customFormat="1" ht="13.5" customHeight="1" thickBot="1">
      <c r="A57" s="140" t="s">
        <v>41</v>
      </c>
      <c r="B57" s="141"/>
      <c r="C57" s="142" t="s">
        <v>42</v>
      </c>
      <c r="D57" s="143"/>
      <c r="E57" s="144"/>
      <c r="F57" s="144"/>
      <c r="G57" s="144"/>
      <c r="H57" s="145"/>
      <c r="I57" s="145"/>
      <c r="J57" s="146"/>
    </row>
    <row r="58" spans="1:10" s="51" customFormat="1" ht="13.5" customHeight="1" thickTop="1" thickBot="1">
      <c r="A58" s="147"/>
      <c r="B58" s="67"/>
      <c r="C58" s="68">
        <f>C33</f>
        <v>0</v>
      </c>
      <c r="D58" s="51" t="s">
        <v>77</v>
      </c>
      <c r="G58" s="51" t="s">
        <v>44</v>
      </c>
      <c r="H58" s="69">
        <f>ROUNDDOWN(C58*0.029,0)</f>
        <v>0</v>
      </c>
      <c r="I58" s="285" t="s">
        <v>45</v>
      </c>
      <c r="J58" s="296"/>
    </row>
    <row r="59" spans="1:10" s="51" customFormat="1" ht="6" customHeight="1" thickTop="1" thickBot="1">
      <c r="A59" s="148"/>
      <c r="B59" s="149"/>
      <c r="C59" s="150"/>
      <c r="D59" s="151"/>
      <c r="E59" s="151"/>
      <c r="F59" s="151"/>
      <c r="G59" s="151"/>
      <c r="H59" s="152"/>
      <c r="I59" s="152"/>
      <c r="J59" s="153"/>
    </row>
    <row r="60" spans="1:10" s="51" customFormat="1" ht="13.5" customHeight="1">
      <c r="A60" s="154" t="s">
        <v>46</v>
      </c>
      <c r="B60" s="155"/>
      <c r="D60" s="156" t="s">
        <v>47</v>
      </c>
      <c r="H60" s="79"/>
      <c r="I60" s="79"/>
      <c r="J60" s="157"/>
    </row>
    <row r="61" spans="1:10" s="51" customFormat="1" ht="13.5" customHeight="1">
      <c r="A61" s="158"/>
      <c r="C61" s="84" t="s">
        <v>49</v>
      </c>
      <c r="D61" s="159">
        <f>D36</f>
        <v>0</v>
      </c>
      <c r="E61" s="297" t="s">
        <v>78</v>
      </c>
      <c r="F61" s="298"/>
      <c r="G61" s="298"/>
      <c r="H61" s="87">
        <f>11300*D61</f>
        <v>0</v>
      </c>
      <c r="I61" s="280" t="s">
        <v>45</v>
      </c>
      <c r="J61" s="296"/>
    </row>
    <row r="62" spans="1:10" s="51" customFormat="1" ht="13.5" customHeight="1">
      <c r="A62" s="158"/>
      <c r="C62" s="84" t="s">
        <v>59</v>
      </c>
      <c r="D62" s="159">
        <f>D37</f>
        <v>0</v>
      </c>
      <c r="E62" s="297" t="s">
        <v>78</v>
      </c>
      <c r="F62" s="298"/>
      <c r="G62" s="298"/>
      <c r="H62" s="87">
        <f t="shared" ref="H62:H63" si="6">11300*D62</f>
        <v>0</v>
      </c>
      <c r="I62" s="280" t="s">
        <v>45</v>
      </c>
      <c r="J62" s="296"/>
    </row>
    <row r="63" spans="1:10" s="51" customFormat="1" ht="13.5" customHeight="1">
      <c r="A63" s="158"/>
      <c r="C63" s="84" t="s">
        <v>61</v>
      </c>
      <c r="D63" s="159">
        <f>D38</f>
        <v>0</v>
      </c>
      <c r="E63" s="297" t="s">
        <v>78</v>
      </c>
      <c r="F63" s="298"/>
      <c r="G63" s="298"/>
      <c r="H63" s="87">
        <f t="shared" si="6"/>
        <v>0</v>
      </c>
      <c r="I63" s="280" t="s">
        <v>45</v>
      </c>
      <c r="J63" s="296"/>
    </row>
    <row r="64" spans="1:10" s="51" customFormat="1" ht="13.5" customHeight="1">
      <c r="A64" s="158"/>
      <c r="C64" s="160"/>
      <c r="D64" s="81"/>
      <c r="G64" s="96" t="s">
        <v>63</v>
      </c>
      <c r="H64" s="97">
        <f>SUM(H61:H63)</f>
        <v>0</v>
      </c>
      <c r="I64" s="280" t="s">
        <v>45</v>
      </c>
      <c r="J64" s="296"/>
    </row>
    <row r="65" spans="1:30" s="51" customFormat="1" ht="6" customHeight="1">
      <c r="A65" s="147"/>
      <c r="B65" s="67"/>
      <c r="C65" s="98"/>
      <c r="H65" s="99"/>
      <c r="I65" s="99"/>
      <c r="J65" s="157"/>
      <c r="AC65" s="118"/>
    </row>
    <row r="66" spans="1:30" s="51" customFormat="1" ht="13.5" customHeight="1">
      <c r="A66" s="161" t="s">
        <v>64</v>
      </c>
      <c r="B66" s="162"/>
      <c r="C66" s="163">
        <f>C41</f>
        <v>0</v>
      </c>
      <c r="D66" s="163" t="s">
        <v>65</v>
      </c>
      <c r="E66" s="164"/>
      <c r="F66" s="164"/>
      <c r="G66" s="164"/>
      <c r="H66" s="165" t="s">
        <v>66</v>
      </c>
      <c r="I66" s="166"/>
      <c r="J66" s="167"/>
      <c r="AC66" s="118"/>
    </row>
    <row r="67" spans="1:30" s="51" customFormat="1" ht="13.5" customHeight="1">
      <c r="A67" s="168"/>
      <c r="B67" s="108"/>
      <c r="C67" s="84" t="s">
        <v>49</v>
      </c>
      <c r="D67" s="109">
        <f>IF($C$66=7,H61*0.7,IF($C$66=5,H61*0.5,IF($C$66=2,H61*0.2,0)))</f>
        <v>0</v>
      </c>
      <c r="E67" s="289" t="s">
        <v>67</v>
      </c>
      <c r="F67" s="289"/>
      <c r="G67" s="289"/>
      <c r="H67" s="109">
        <f>H61-D67</f>
        <v>0</v>
      </c>
      <c r="I67" s="289" t="s">
        <v>45</v>
      </c>
      <c r="J67" s="295"/>
    </row>
    <row r="68" spans="1:30" s="51" customFormat="1" ht="13.5" customHeight="1">
      <c r="A68" s="168"/>
      <c r="B68" s="108"/>
      <c r="C68" s="84" t="s">
        <v>59</v>
      </c>
      <c r="D68" s="109">
        <f>IF($C$66=7,H62*0.7,IF($C$66=5,H62*0.5,IF($C$66=2,H62*0.2,0)))</f>
        <v>0</v>
      </c>
      <c r="E68" s="289" t="s">
        <v>67</v>
      </c>
      <c r="F68" s="289"/>
      <c r="G68" s="289"/>
      <c r="H68" s="109">
        <f>H62-D68</f>
        <v>0</v>
      </c>
      <c r="I68" s="289" t="s">
        <v>45</v>
      </c>
      <c r="J68" s="295"/>
    </row>
    <row r="69" spans="1:30" s="51" customFormat="1" ht="13.5" customHeight="1">
      <c r="A69" s="168"/>
      <c r="B69" s="108"/>
      <c r="C69" s="84" t="s">
        <v>61</v>
      </c>
      <c r="D69" s="109">
        <f>IF($C$66=7,H63*0.7,IF($C$66=5,H63*0.5,IF($C$66=2,H63*0.2,0)))</f>
        <v>0</v>
      </c>
      <c r="E69" s="289" t="s">
        <v>67</v>
      </c>
      <c r="F69" s="289"/>
      <c r="G69" s="289"/>
      <c r="H69" s="109">
        <f>H63-D69</f>
        <v>0</v>
      </c>
      <c r="I69" s="289" t="s">
        <v>45</v>
      </c>
      <c r="J69" s="295"/>
    </row>
    <row r="70" spans="1:30" s="51" customFormat="1" ht="13.5" customHeight="1">
      <c r="A70" s="168"/>
      <c r="B70" s="108"/>
      <c r="C70" s="110"/>
      <c r="D70" s="98"/>
      <c r="E70" s="111"/>
      <c r="F70" s="111"/>
      <c r="G70" s="96" t="s">
        <v>63</v>
      </c>
      <c r="H70" s="97">
        <f>SUM(H67:H69)</f>
        <v>0</v>
      </c>
      <c r="I70" s="280" t="s">
        <v>45</v>
      </c>
      <c r="J70" s="296"/>
    </row>
    <row r="71" spans="1:30" s="51" customFormat="1" ht="6" customHeight="1">
      <c r="A71" s="169"/>
      <c r="B71" s="170"/>
      <c r="C71" s="171"/>
      <c r="D71" s="172"/>
      <c r="E71" s="172"/>
      <c r="F71" s="172"/>
      <c r="G71" s="172"/>
      <c r="H71" s="173"/>
      <c r="I71" s="173"/>
      <c r="J71" s="174"/>
    </row>
    <row r="72" spans="1:30" s="51" customFormat="1" ht="13.5" customHeight="1">
      <c r="A72" s="175" t="s">
        <v>68</v>
      </c>
      <c r="B72" s="176"/>
      <c r="C72" s="98"/>
      <c r="H72" s="119"/>
      <c r="I72" s="99"/>
      <c r="J72" s="157"/>
    </row>
    <row r="73" spans="1:30" s="51" customFormat="1" ht="13.5" customHeight="1">
      <c r="A73" s="301" t="s">
        <v>69</v>
      </c>
      <c r="B73" s="292"/>
      <c r="C73" s="292"/>
      <c r="D73" s="109">
        <f>IF(OR(C66=5,C66=7),0,IF(C66=0,H62*0.5,IF(C66=2,H62*0.3)))</f>
        <v>0</v>
      </c>
      <c r="E73" s="51" t="s">
        <v>70</v>
      </c>
      <c r="H73" s="119"/>
      <c r="I73" s="99"/>
      <c r="J73" s="157"/>
      <c r="AD73" s="79"/>
    </row>
    <row r="74" spans="1:30" s="51" customFormat="1" ht="13.5" customHeight="1" thickBot="1">
      <c r="A74" s="301" t="s">
        <v>71</v>
      </c>
      <c r="B74" s="292"/>
      <c r="C74" s="292"/>
      <c r="D74" s="109">
        <f>H69/2</f>
        <v>0</v>
      </c>
      <c r="E74" s="51" t="s">
        <v>72</v>
      </c>
      <c r="H74" s="177" t="s">
        <v>73</v>
      </c>
      <c r="I74" s="110"/>
      <c r="J74" s="178"/>
    </row>
    <row r="75" spans="1:30" s="51" customFormat="1" ht="13.5" customHeight="1" thickTop="1" thickBot="1">
      <c r="A75" s="179"/>
      <c r="B75" s="123"/>
      <c r="C75" s="123"/>
      <c r="D75" s="98"/>
      <c r="H75" s="124">
        <f>H70-D73-D74</f>
        <v>0</v>
      </c>
      <c r="I75" s="289" t="s">
        <v>45</v>
      </c>
      <c r="J75" s="295"/>
    </row>
    <row r="76" spans="1:30" s="51" customFormat="1" ht="6" customHeight="1" thickTop="1">
      <c r="A76" s="180"/>
      <c r="B76" s="181"/>
      <c r="C76" s="172"/>
      <c r="D76" s="172"/>
      <c r="E76" s="172"/>
      <c r="F76" s="172"/>
      <c r="G76" s="172"/>
      <c r="H76" s="173"/>
      <c r="I76" s="173"/>
      <c r="J76" s="174"/>
    </row>
    <row r="77" spans="1:30" s="51" customFormat="1" ht="6" customHeight="1" thickBot="1">
      <c r="A77" s="182"/>
      <c r="B77" s="183"/>
      <c r="C77" s="184"/>
      <c r="D77" s="184"/>
      <c r="E77" s="184"/>
      <c r="F77" s="184"/>
      <c r="G77" s="184"/>
      <c r="H77" s="185"/>
      <c r="I77" s="185"/>
      <c r="J77" s="186"/>
    </row>
    <row r="78" spans="1:30" s="51" customFormat="1" ht="13.5" customHeight="1" thickBot="1">
      <c r="A78" s="187"/>
      <c r="B78" s="184"/>
      <c r="C78" s="184"/>
      <c r="D78" s="184"/>
      <c r="E78" s="188"/>
      <c r="F78" s="188"/>
      <c r="G78" s="188" t="s">
        <v>79</v>
      </c>
      <c r="H78" s="134">
        <f>IF((H58+H75)&gt;=200000,200000,ROUNDDOWN((H58+H75),-2))</f>
        <v>0</v>
      </c>
      <c r="I78" s="302" t="s">
        <v>75</v>
      </c>
      <c r="J78" s="303"/>
    </row>
    <row r="79" spans="1:30" s="51" customFormat="1" ht="6" customHeight="1" thickBot="1">
      <c r="A79" s="189"/>
      <c r="B79" s="190"/>
      <c r="C79" s="190"/>
      <c r="D79" s="190"/>
      <c r="E79" s="190"/>
      <c r="F79" s="190"/>
      <c r="G79" s="190"/>
      <c r="H79" s="191"/>
      <c r="I79" s="191"/>
      <c r="J79" s="192"/>
    </row>
    <row r="80" spans="1:30" s="51" customFormat="1" ht="14.25" customHeight="1" thickTop="1" thickBot="1">
      <c r="A80" s="139"/>
      <c r="B80" s="139"/>
      <c r="C80" s="139"/>
      <c r="D80" s="139"/>
      <c r="E80" s="139"/>
      <c r="F80" s="139"/>
      <c r="G80" s="139"/>
      <c r="H80" s="139"/>
      <c r="I80" s="139"/>
      <c r="J80" s="139"/>
    </row>
    <row r="81" spans="1:31" s="51" customFormat="1" ht="14.25" customHeight="1" thickTop="1" thickBot="1">
      <c r="A81" s="304" t="s">
        <v>80</v>
      </c>
      <c r="B81" s="305"/>
      <c r="C81" s="305"/>
      <c r="D81" s="305"/>
      <c r="E81" s="305"/>
      <c r="F81" s="305"/>
      <c r="G81" s="305"/>
      <c r="H81" s="305"/>
      <c r="I81" s="305"/>
      <c r="J81" s="306"/>
      <c r="AD81" s="1"/>
    </row>
    <row r="82" spans="1:31" s="51" customFormat="1" ht="14.25" customHeight="1" thickBot="1">
      <c r="A82" s="193" t="s">
        <v>41</v>
      </c>
      <c r="B82" s="194"/>
      <c r="C82" s="195" t="s">
        <v>42</v>
      </c>
      <c r="D82" s="196"/>
      <c r="E82" s="197"/>
      <c r="F82" s="197"/>
      <c r="G82" s="197"/>
      <c r="H82" s="198"/>
      <c r="I82" s="198"/>
      <c r="J82" s="199"/>
      <c r="AD82" s="1"/>
    </row>
    <row r="83" spans="1:31" s="51" customFormat="1" ht="14.25" customHeight="1" thickTop="1" thickBot="1">
      <c r="A83" s="200"/>
      <c r="B83" s="67"/>
      <c r="C83" s="68">
        <f>J17</f>
        <v>0</v>
      </c>
      <c r="D83" s="86" t="s">
        <v>81</v>
      </c>
      <c r="G83" s="51" t="s">
        <v>44</v>
      </c>
      <c r="H83" s="69">
        <f>ROUNDDOWN(C83*0.025,0)</f>
        <v>0</v>
      </c>
      <c r="I83" s="285" t="s">
        <v>45</v>
      </c>
      <c r="J83" s="307"/>
      <c r="AD83" s="1"/>
    </row>
    <row r="84" spans="1:31" s="51" customFormat="1" ht="6" customHeight="1" thickTop="1" thickBot="1">
      <c r="A84" s="201"/>
      <c r="B84" s="202"/>
      <c r="C84" s="203"/>
      <c r="D84" s="204"/>
      <c r="E84" s="204"/>
      <c r="F84" s="204"/>
      <c r="G84" s="204"/>
      <c r="H84" s="205"/>
      <c r="I84" s="205"/>
      <c r="J84" s="206"/>
      <c r="AD84" s="1"/>
    </row>
    <row r="85" spans="1:31" s="51" customFormat="1" ht="14.25" customHeight="1">
      <c r="A85" s="207" t="s">
        <v>46</v>
      </c>
      <c r="B85" s="208"/>
      <c r="D85" s="156" t="s">
        <v>47</v>
      </c>
      <c r="H85" s="79"/>
      <c r="I85" s="79"/>
      <c r="J85" s="209"/>
      <c r="AD85" s="1"/>
    </row>
    <row r="86" spans="1:31" s="51" customFormat="1" ht="13.5" customHeight="1">
      <c r="A86" s="210"/>
      <c r="C86" s="211" t="s">
        <v>82</v>
      </c>
      <c r="D86" s="212">
        <f>COUNTIF(C9:C15,"40歳以上65歳未満")</f>
        <v>0</v>
      </c>
      <c r="E86" s="297" t="s">
        <v>83</v>
      </c>
      <c r="F86" s="298"/>
      <c r="G86" s="308"/>
      <c r="H86" s="87">
        <f>14500*D86</f>
        <v>0</v>
      </c>
      <c r="I86" s="280" t="s">
        <v>45</v>
      </c>
      <c r="J86" s="307"/>
      <c r="AD86" s="1"/>
    </row>
    <row r="87" spans="1:31" s="51" customFormat="1" ht="6" customHeight="1">
      <c r="A87" s="200"/>
      <c r="B87" s="67"/>
      <c r="C87" s="98"/>
      <c r="H87" s="99"/>
      <c r="I87" s="99"/>
      <c r="J87" s="209"/>
      <c r="AD87" s="1"/>
    </row>
    <row r="88" spans="1:31" s="51" customFormat="1" ht="13.5" customHeight="1" thickBot="1">
      <c r="A88" s="213" t="s">
        <v>64</v>
      </c>
      <c r="B88" s="214"/>
      <c r="C88" s="215">
        <f>C41</f>
        <v>0</v>
      </c>
      <c r="D88" s="215" t="s">
        <v>65</v>
      </c>
      <c r="E88" s="216"/>
      <c r="F88" s="216"/>
      <c r="G88" s="216"/>
      <c r="H88" s="217" t="s">
        <v>66</v>
      </c>
      <c r="I88" s="218"/>
      <c r="J88" s="219"/>
      <c r="AD88" s="1"/>
    </row>
    <row r="89" spans="1:31" s="51" customFormat="1" ht="13.5" customHeight="1" thickTop="1" thickBot="1">
      <c r="A89" s="220"/>
      <c r="B89" s="108"/>
      <c r="C89" s="84" t="s">
        <v>82</v>
      </c>
      <c r="D89" s="221">
        <f>IF($C$88=7,H86*0.7,IF($C$88=5,H86*0.5,IF($C$88=2,H86*0.2,0)))</f>
        <v>0</v>
      </c>
      <c r="E89" s="289" t="s">
        <v>67</v>
      </c>
      <c r="F89" s="289"/>
      <c r="G89" s="289"/>
      <c r="H89" s="124">
        <f>H86-D89</f>
        <v>0</v>
      </c>
      <c r="I89" s="289" t="s">
        <v>45</v>
      </c>
      <c r="J89" s="309"/>
      <c r="AD89" s="1"/>
    </row>
    <row r="90" spans="1:31" s="51" customFormat="1" ht="6" customHeight="1" thickTop="1">
      <c r="A90" s="222"/>
      <c r="B90" s="223"/>
      <c r="C90" s="224"/>
      <c r="D90" s="225"/>
      <c r="E90" s="225"/>
      <c r="F90" s="225"/>
      <c r="G90" s="225"/>
      <c r="H90" s="226"/>
      <c r="I90" s="226"/>
      <c r="J90" s="227"/>
      <c r="AC90" s="118"/>
      <c r="AD90" s="1"/>
    </row>
    <row r="91" spans="1:31" s="51" customFormat="1" ht="6" customHeight="1" thickBot="1">
      <c r="A91" s="228"/>
      <c r="B91" s="229"/>
      <c r="C91" s="230"/>
      <c r="D91" s="230"/>
      <c r="E91" s="230"/>
      <c r="F91" s="230"/>
      <c r="G91" s="230"/>
      <c r="H91" s="231"/>
      <c r="I91" s="231"/>
      <c r="J91" s="232"/>
      <c r="AC91" s="118"/>
      <c r="AD91" s="1"/>
    </row>
    <row r="92" spans="1:31" s="51" customFormat="1" ht="13.5" customHeight="1" thickBot="1">
      <c r="A92" s="233"/>
      <c r="B92" s="230"/>
      <c r="C92" s="230"/>
      <c r="D92" s="230"/>
      <c r="E92" s="234"/>
      <c r="F92" s="234"/>
      <c r="G92" s="234" t="s">
        <v>84</v>
      </c>
      <c r="H92" s="134">
        <f>IF((H83+H89)&gt;=170000,170000,ROUNDDOWN((H83+H89),-2))</f>
        <v>0</v>
      </c>
      <c r="I92" s="299" t="s">
        <v>75</v>
      </c>
      <c r="J92" s="300"/>
      <c r="AD92" s="1"/>
    </row>
    <row r="93" spans="1:31" s="51" customFormat="1" ht="6" customHeight="1" thickBot="1">
      <c r="A93" s="235"/>
      <c r="B93" s="236"/>
      <c r="C93" s="236"/>
      <c r="D93" s="236"/>
      <c r="E93" s="236"/>
      <c r="F93" s="236"/>
      <c r="G93" s="236"/>
      <c r="H93" s="237"/>
      <c r="I93" s="237"/>
      <c r="J93" s="238"/>
      <c r="AD93" s="1"/>
    </row>
    <row r="94" spans="1:31" s="51" customFormat="1" ht="14.25" customHeight="1" thickTop="1" thickBot="1">
      <c r="A94" s="57"/>
      <c r="B94" s="57"/>
      <c r="C94" s="57"/>
      <c r="D94" s="57"/>
      <c r="E94" s="57"/>
      <c r="F94" s="57"/>
      <c r="G94" s="57"/>
      <c r="H94" s="58"/>
      <c r="I94" s="58"/>
      <c r="J94" s="57"/>
      <c r="AD94" s="1"/>
      <c r="AE94" s="79"/>
    </row>
    <row r="95" spans="1:31" s="79" customFormat="1" ht="23.25" customHeight="1" thickTop="1" thickBot="1">
      <c r="A95" s="239" t="s">
        <v>85</v>
      </c>
      <c r="B95" s="240"/>
      <c r="C95" s="241"/>
      <c r="D95" s="242"/>
      <c r="E95" s="242"/>
      <c r="F95" s="243" t="s">
        <v>86</v>
      </c>
      <c r="G95" s="244">
        <f>H53+H78+H92</f>
        <v>0</v>
      </c>
      <c r="H95" s="242" t="s">
        <v>87</v>
      </c>
      <c r="I95" s="244">
        <f>G95/12</f>
        <v>0</v>
      </c>
      <c r="J95" s="245" t="s">
        <v>88</v>
      </c>
      <c r="N95" s="51"/>
      <c r="O95" s="51"/>
      <c r="P95" s="51"/>
      <c r="Q95" s="51"/>
      <c r="R95" s="51"/>
      <c r="S95" s="51"/>
      <c r="T95" s="51"/>
      <c r="U95" s="51"/>
      <c r="V95" s="51"/>
      <c r="W95" s="51"/>
      <c r="X95" s="51"/>
      <c r="Y95" s="51"/>
      <c r="Z95" s="51"/>
      <c r="AA95" s="51"/>
      <c r="AB95" s="51"/>
      <c r="AC95" s="51"/>
      <c r="AD95" s="1"/>
      <c r="AE95" s="51"/>
    </row>
    <row r="96" spans="1:31" s="51" customFormat="1" ht="19.5" customHeight="1" thickTop="1">
      <c r="A96" s="8" t="s">
        <v>89</v>
      </c>
      <c r="B96" s="8"/>
      <c r="C96" s="8"/>
      <c r="D96" s="8"/>
      <c r="E96" s="8"/>
      <c r="F96" s="8"/>
      <c r="G96" s="8"/>
      <c r="H96" s="9"/>
      <c r="I96" s="9"/>
      <c r="J96" s="8"/>
      <c r="AD96" s="1"/>
    </row>
    <row r="97" spans="1:31" s="51" customFormat="1" ht="14.25" customHeight="1">
      <c r="A97" s="8"/>
      <c r="B97" s="8"/>
      <c r="C97" s="8"/>
      <c r="D97" s="8"/>
      <c r="E97" s="8"/>
      <c r="F97" s="8"/>
      <c r="G97" s="8"/>
      <c r="H97" s="9"/>
      <c r="I97" s="9"/>
      <c r="J97" s="8"/>
      <c r="AD97" s="1"/>
    </row>
    <row r="98" spans="1:31" s="51" customFormat="1" ht="14.25" customHeight="1">
      <c r="A98" s="8"/>
      <c r="B98" s="8"/>
      <c r="C98" s="8"/>
      <c r="D98" s="8"/>
      <c r="E98" s="8"/>
      <c r="F98" s="8"/>
      <c r="G98" s="8"/>
      <c r="H98" s="9"/>
      <c r="I98" s="9"/>
      <c r="J98" s="8"/>
      <c r="AD98" s="1"/>
    </row>
    <row r="99" spans="1:31" s="51" customFormat="1" ht="2.25" customHeight="1">
      <c r="A99" s="8"/>
      <c r="B99" s="8"/>
      <c r="C99" s="8"/>
      <c r="D99" s="8"/>
      <c r="E99" s="8"/>
      <c r="F99" s="8"/>
      <c r="G99" s="8"/>
      <c r="H99" s="9"/>
      <c r="I99" s="9"/>
      <c r="J99" s="8"/>
      <c r="AD99" s="1"/>
    </row>
    <row r="100" spans="1:31" s="51" customFormat="1" ht="14.25" customHeight="1">
      <c r="A100" s="8"/>
      <c r="B100" s="8"/>
      <c r="C100" s="8"/>
      <c r="D100" s="8"/>
      <c r="E100" s="8"/>
      <c r="F100" s="8"/>
      <c r="G100" s="8"/>
      <c r="H100" s="9"/>
      <c r="I100" s="9"/>
      <c r="J100" s="8"/>
      <c r="AD100" s="1"/>
    </row>
    <row r="101" spans="1:31" s="51" customFormat="1" ht="14.25" customHeight="1">
      <c r="A101" s="8"/>
      <c r="B101" s="8"/>
      <c r="C101" s="8"/>
      <c r="D101" s="8"/>
      <c r="E101" s="8"/>
      <c r="F101" s="8"/>
      <c r="G101" s="8"/>
      <c r="H101" s="9"/>
      <c r="I101" s="9"/>
      <c r="J101" s="8"/>
      <c r="AD101" s="1"/>
    </row>
    <row r="102" spans="1:31" s="51" customFormat="1" ht="14.25" customHeight="1">
      <c r="A102" s="8"/>
      <c r="B102" s="8"/>
      <c r="C102" s="8"/>
      <c r="D102" s="8"/>
      <c r="E102" s="8"/>
      <c r="F102" s="8"/>
      <c r="G102" s="8"/>
      <c r="H102" s="9"/>
      <c r="I102" s="9"/>
      <c r="J102" s="8"/>
      <c r="AD102" s="1"/>
      <c r="AE102" s="1"/>
    </row>
    <row r="103" spans="1:31" ht="18" customHeight="1">
      <c r="K103" s="51"/>
      <c r="L103" s="51"/>
      <c r="M103" s="51"/>
      <c r="N103" s="51"/>
      <c r="O103" s="51"/>
      <c r="P103" s="51"/>
      <c r="Q103" s="51"/>
      <c r="R103" s="51"/>
      <c r="S103" s="51"/>
      <c r="T103" s="51"/>
      <c r="U103" s="51"/>
      <c r="V103" s="51"/>
      <c r="W103" s="51"/>
      <c r="X103" s="51"/>
      <c r="Y103" s="51"/>
      <c r="Z103" s="51"/>
      <c r="AA103" s="51"/>
      <c r="AB103" s="51"/>
      <c r="AC103" s="51"/>
    </row>
    <row r="104" spans="1:31" ht="18" customHeight="1">
      <c r="N104" s="51"/>
      <c r="O104" s="51"/>
      <c r="P104" s="51"/>
      <c r="Q104" s="51"/>
      <c r="R104" s="51"/>
      <c r="S104" s="51"/>
      <c r="T104" s="51"/>
      <c r="U104" s="51"/>
      <c r="V104" s="51"/>
      <c r="W104" s="51"/>
      <c r="X104" s="51"/>
      <c r="Y104" s="51"/>
      <c r="Z104" s="51"/>
      <c r="AA104" s="51"/>
      <c r="AB104" s="51"/>
      <c r="AC104" s="118"/>
    </row>
    <row r="105" spans="1:31" ht="18" customHeight="1">
      <c r="N105" s="79"/>
      <c r="O105" s="79"/>
      <c r="P105" s="79"/>
      <c r="Q105" s="79"/>
      <c r="R105" s="79"/>
      <c r="S105" s="79"/>
      <c r="T105" s="79"/>
      <c r="U105" s="79"/>
      <c r="V105" s="79"/>
      <c r="W105" s="79"/>
      <c r="X105" s="79"/>
      <c r="Y105" s="79"/>
      <c r="Z105" s="79"/>
      <c r="AA105" s="79"/>
      <c r="AB105" s="79"/>
      <c r="AC105" s="246"/>
    </row>
    <row r="106" spans="1:31" ht="18" customHeight="1">
      <c r="N106" s="51"/>
      <c r="O106" s="51"/>
      <c r="P106" s="51"/>
      <c r="Q106" s="51"/>
      <c r="R106" s="51"/>
      <c r="S106" s="51"/>
      <c r="T106" s="51"/>
      <c r="U106" s="51"/>
      <c r="V106" s="51"/>
      <c r="W106" s="51"/>
      <c r="X106" s="51"/>
      <c r="Y106" s="51"/>
      <c r="Z106" s="51"/>
      <c r="AA106" s="51"/>
      <c r="AB106" s="51"/>
      <c r="AC106" s="51"/>
    </row>
    <row r="107" spans="1:31" ht="18" customHeight="1">
      <c r="N107" s="51"/>
      <c r="O107" s="51"/>
      <c r="P107" s="51"/>
      <c r="Q107" s="51"/>
      <c r="R107" s="51"/>
      <c r="S107" s="51"/>
      <c r="T107" s="51"/>
      <c r="U107" s="51"/>
      <c r="V107" s="51"/>
      <c r="W107" s="51"/>
      <c r="X107" s="51"/>
      <c r="Y107" s="51"/>
      <c r="Z107" s="51"/>
      <c r="AA107" s="51"/>
      <c r="AB107" s="51"/>
      <c r="AC107" s="51"/>
    </row>
    <row r="108" spans="1:31" ht="18" customHeight="1">
      <c r="N108" s="51"/>
      <c r="O108" s="51"/>
      <c r="P108" s="51"/>
      <c r="Q108" s="51"/>
      <c r="R108" s="51"/>
      <c r="S108" s="51"/>
      <c r="T108" s="51"/>
      <c r="U108" s="51"/>
      <c r="V108" s="51"/>
      <c r="W108" s="51"/>
      <c r="X108" s="51"/>
      <c r="Y108" s="51"/>
      <c r="Z108" s="51"/>
      <c r="AA108" s="51"/>
      <c r="AB108" s="51"/>
      <c r="AC108" s="51"/>
    </row>
    <row r="109" spans="1:31" ht="18" customHeight="1">
      <c r="AB109" s="51"/>
      <c r="AC109" s="51"/>
    </row>
    <row r="110" spans="1:31" ht="18" customHeight="1">
      <c r="AB110" s="51"/>
      <c r="AC110" s="51"/>
    </row>
    <row r="111" spans="1:31" ht="18" customHeight="1">
      <c r="AB111" s="51"/>
      <c r="AC111" s="51"/>
    </row>
    <row r="112" spans="1:31" ht="18" customHeight="1">
      <c r="AB112" s="51"/>
      <c r="AC112" s="51"/>
    </row>
    <row r="113" spans="28:29" ht="18" customHeight="1">
      <c r="AB113" s="51"/>
      <c r="AC113" s="51"/>
    </row>
  </sheetData>
  <sheetProtection algorithmName="SHA-512" hashValue="N/KqI7gGqMTMaGMnhJJTUDpc8HKvjp0drwd9s+7oz34EvcfYIkSH/ctpbohuEYvExiJsccobv8zwsHN2+qz/3w==" saltValue="gsvBx8VPAomKWUtAfhYsEQ==" spinCount="100000" sheet="1" selectLockedCells="1"/>
  <mergeCells count="84">
    <mergeCell ref="I92:J92"/>
    <mergeCell ref="I70:J70"/>
    <mergeCell ref="A73:C73"/>
    <mergeCell ref="A74:C74"/>
    <mergeCell ref="I75:J75"/>
    <mergeCell ref="I78:J78"/>
    <mergeCell ref="A81:J81"/>
    <mergeCell ref="I83:J83"/>
    <mergeCell ref="E86:G86"/>
    <mergeCell ref="I86:J86"/>
    <mergeCell ref="E89:G89"/>
    <mergeCell ref="I89:J89"/>
    <mergeCell ref="E69:G69"/>
    <mergeCell ref="I69:J69"/>
    <mergeCell ref="I58:J58"/>
    <mergeCell ref="E61:G61"/>
    <mergeCell ref="I61:J61"/>
    <mergeCell ref="E62:G62"/>
    <mergeCell ref="I62:J62"/>
    <mergeCell ref="E63:G63"/>
    <mergeCell ref="I63:J63"/>
    <mergeCell ref="I64:J64"/>
    <mergeCell ref="E67:G67"/>
    <mergeCell ref="I67:J67"/>
    <mergeCell ref="E68:G68"/>
    <mergeCell ref="I68:J68"/>
    <mergeCell ref="A56:J56"/>
    <mergeCell ref="E42:G42"/>
    <mergeCell ref="I42:J42"/>
    <mergeCell ref="E43:G43"/>
    <mergeCell ref="I43:J43"/>
    <mergeCell ref="E44:G44"/>
    <mergeCell ref="I44:J44"/>
    <mergeCell ref="I45:J45"/>
    <mergeCell ref="A48:C48"/>
    <mergeCell ref="A49:C49"/>
    <mergeCell ref="I50:J50"/>
    <mergeCell ref="I53:J53"/>
    <mergeCell ref="I39:J39"/>
    <mergeCell ref="O29:Q29"/>
    <mergeCell ref="R29:T29"/>
    <mergeCell ref="U29:V29"/>
    <mergeCell ref="W29:X29"/>
    <mergeCell ref="A31:J31"/>
    <mergeCell ref="I33:J33"/>
    <mergeCell ref="I36:J36"/>
    <mergeCell ref="I37:J37"/>
    <mergeCell ref="I38:J38"/>
    <mergeCell ref="Y29:Z29"/>
    <mergeCell ref="O30:Q30"/>
    <mergeCell ref="R30:T30"/>
    <mergeCell ref="U30:V30"/>
    <mergeCell ref="W30:X30"/>
    <mergeCell ref="Y30:Z30"/>
    <mergeCell ref="Y28:Z28"/>
    <mergeCell ref="C26:F26"/>
    <mergeCell ref="O27:Q27"/>
    <mergeCell ref="R27:T27"/>
    <mergeCell ref="U27:V27"/>
    <mergeCell ref="W27:X27"/>
    <mergeCell ref="Y27:Z27"/>
    <mergeCell ref="A28:J28"/>
    <mergeCell ref="O28:Q28"/>
    <mergeCell ref="R28:T28"/>
    <mergeCell ref="U28:V28"/>
    <mergeCell ref="W28:X28"/>
    <mergeCell ref="G16:I16"/>
    <mergeCell ref="G17:I17"/>
    <mergeCell ref="K18:L19"/>
    <mergeCell ref="C24:F24"/>
    <mergeCell ref="J24:J25"/>
    <mergeCell ref="C25:F25"/>
    <mergeCell ref="E15:F15"/>
    <mergeCell ref="A2:J2"/>
    <mergeCell ref="A4:J4"/>
    <mergeCell ref="A5:J5"/>
    <mergeCell ref="L7:M7"/>
    <mergeCell ref="E8:F8"/>
    <mergeCell ref="E9:F9"/>
    <mergeCell ref="E10:F10"/>
    <mergeCell ref="E11:F11"/>
    <mergeCell ref="E12:F12"/>
    <mergeCell ref="E13:F13"/>
    <mergeCell ref="E14:F14"/>
  </mergeCells>
  <phoneticPr fontId="4"/>
  <conditionalFormatting sqref="H9">
    <cfRule type="expression" dxfId="8" priority="9">
      <formula>AND($G$9&lt;&gt;"",$H$9="")</formula>
    </cfRule>
  </conditionalFormatting>
  <conditionalFormatting sqref="H12">
    <cfRule type="expression" dxfId="7" priority="8">
      <formula>AND($G$12&lt;&gt;"",$H$12="")</formula>
    </cfRule>
  </conditionalFormatting>
  <conditionalFormatting sqref="H10">
    <cfRule type="expression" dxfId="6" priority="7">
      <formula>AND($G$10&lt;&gt;"",$H$10="")</formula>
    </cfRule>
  </conditionalFormatting>
  <conditionalFormatting sqref="H11">
    <cfRule type="expression" dxfId="5" priority="6">
      <formula>AND($G$11&lt;&gt;"",$H$11="")</formula>
    </cfRule>
  </conditionalFormatting>
  <conditionalFormatting sqref="H13">
    <cfRule type="expression" dxfId="4" priority="5">
      <formula>AND($G$13&lt;&gt;"",$H$13="")</formula>
    </cfRule>
  </conditionalFormatting>
  <conditionalFormatting sqref="H14">
    <cfRule type="expression" dxfId="3" priority="4">
      <formula>AND($G$14&lt;&gt;"",$H$14="")</formula>
    </cfRule>
  </conditionalFormatting>
  <conditionalFormatting sqref="H15">
    <cfRule type="expression" dxfId="2" priority="3">
      <formula>AND($G$15&lt;&gt;"",$H$15="")</formula>
    </cfRule>
  </conditionalFormatting>
  <conditionalFormatting sqref="H25">
    <cfRule type="expression" dxfId="1" priority="2">
      <formula>AND($G$25&lt;&gt;"",$H$25="")</formula>
    </cfRule>
  </conditionalFormatting>
  <conditionalFormatting sqref="H26">
    <cfRule type="expression" dxfId="0" priority="1">
      <formula>AND($G$26&lt;&gt;"",$H$26="")</formula>
    </cfRule>
  </conditionalFormatting>
  <dataValidations count="6">
    <dataValidation type="custom" errorStyle="information" allowBlank="1" showInputMessage="1" showErrorMessage="1" errorTitle="軽減判定所得" error="前年の総所得金額を入力した場合、必ず軽減判定所得を入力してください。" sqref="G25:G26 G9:G15">
      <formula1>"&lt;&gt;"""""</formula1>
    </dataValidation>
    <dataValidation type="list" allowBlank="1" showInputMessage="1" showErrorMessage="1" errorTitle="選んでください。" error="選択できるようになっています。" sqref="E9:E15">
      <formula1>"H24,H25,H26,H27,H28,H29,H30,R1,R2,R3,R4"</formula1>
    </dataValidation>
    <dataValidation type="list" showInputMessage="1" showErrorMessage="1" errorTitle="選んでください。" error="選択できるようになっています。" sqref="D9:D15">
      <formula1>"　,〇"</formula1>
    </dataValidation>
    <dataValidation type="list" allowBlank="1" showInputMessage="1" showErrorMessage="1" errorTitle="選んでください。" error="選択できるようになっています。" sqref="C9:C15">
      <formula1>"未就学児,40歳未満,40歳以上65歳未満,65歳以上"</formula1>
    </dataValidation>
    <dataValidation type="list" allowBlank="1" showInputMessage="1" showErrorMessage="1" sqref="I9:I15">
      <formula1>"　,○"</formula1>
    </dataValidation>
    <dataValidation type="list" allowBlank="1" showInputMessage="1" showErrorMessage="1" sqref="N28:N30">
      <formula1>"S32.1.2以後生まれの方,S32.1.1以前生まれの方"</formula1>
    </dataValidation>
  </dataValidations>
  <printOptions horizontalCentered="1" verticalCentered="1"/>
  <pageMargins left="0.27559055118110237" right="0.23622047244094491" top="0.19685039370078741" bottom="0.15748031496062992" header="0.19685039370078741" footer="0.19685039370078741"/>
  <pageSetup paperSize="9" scale="62" orientation="portrait" horizont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sqref="A1:XFD1048576"/>
    </sheetView>
  </sheetViews>
  <sheetFormatPr defaultRowHeight="18" customHeight="1"/>
  <cols>
    <col min="1" max="7" width="9" style="8"/>
    <col min="8" max="9" width="9" style="9"/>
    <col min="10" max="10" width="9" style="8"/>
    <col min="11" max="16384" width="9" style="1"/>
  </cols>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R4年度 試算表</vt:lpstr>
      <vt:lpstr>Sheet1</vt:lpstr>
      <vt:lpstr>'R4年度 試算表'!Print_Area</vt:lpstr>
    </vt:vector>
  </TitlesOfParts>
  <Company>北茨城市役所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北茨城市</dc:creator>
  <cp:lastModifiedBy>北茨城市</cp:lastModifiedBy>
  <cp:lastPrinted>2022-04-06T12:31:48Z</cp:lastPrinted>
  <dcterms:created xsi:type="dcterms:W3CDTF">2022-03-22T04:56:44Z</dcterms:created>
  <dcterms:modified xsi:type="dcterms:W3CDTF">2022-04-06T12:34:50Z</dcterms:modified>
</cp:coreProperties>
</file>